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auraturn\OneDrive - Flex\Documents\"/>
    </mc:Choice>
  </mc:AlternateContent>
  <xr:revisionPtr revIDLastSave="0" documentId="8_{EED3C0F1-227A-46C5-82B2-C588F6632182}" xr6:coauthVersionLast="47" xr6:coauthVersionMax="47" xr10:uidLastSave="{00000000-0000-0000-0000-000000000000}"/>
  <bookViews>
    <workbookView xWindow="-110" yWindow="-110" windowWidth="19420" windowHeight="10420" firstSheet="3" activeTab="5" xr2:uid="{1C21E997-467A-49B4-8E24-32346D96881F}"/>
  </bookViews>
  <sheets>
    <sheet name="Instructions 指引" sheetId="1" r:id="rId1"/>
    <sheet name="PN-Material Targets 零件号 - 材料目标" sheetId="8" state="hidden" r:id="rId2"/>
    <sheet name="Dropdown" sheetId="2" state="hidden" r:id="rId3"/>
    <sheet name="Primary Data主要数据" sheetId="4" r:id="rId4"/>
    <sheet name="Energy Consumption" sheetId="5" r:id="rId5"/>
    <sheet name="Emission Factor" sheetId="6" r:id="rId6"/>
    <sheet name="Definitions 定义" sheetId="7" r:id="rId7"/>
    <sheet name="Emission Factors Sources" sheetId="1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a" localSheetId="5">'[1]FA-LISTING'!#REF!</definedName>
    <definedName name="\a" localSheetId="7">'[1]FA-LISTING'!#REF!</definedName>
    <definedName name="\a" localSheetId="4">'[1]FA-LISTING'!#REF!</definedName>
    <definedName name="\a">'[1]FA-LISTING'!#REF!</definedName>
    <definedName name="\p" localSheetId="5">'[1]FA-LISTING'!#REF!</definedName>
    <definedName name="\p" localSheetId="7">'[1]FA-LISTING'!#REF!</definedName>
    <definedName name="\p" localSheetId="4">'[1]FA-LISTING'!#REF!</definedName>
    <definedName name="\p">'[1]FA-LISTING'!#REF!</definedName>
    <definedName name="__B119743" localSheetId="6">#REF!</definedName>
    <definedName name="__B119743" localSheetId="5">#REF!</definedName>
    <definedName name="__B119743" localSheetId="7">#REF!</definedName>
    <definedName name="__B119743" localSheetId="4">#REF!</definedName>
    <definedName name="__B119743" localSheetId="1">#REF!</definedName>
    <definedName name="__B119743">#REF!</definedName>
    <definedName name="__B197640" localSheetId="5">#REF!</definedName>
    <definedName name="__B197640" localSheetId="7">#REF!</definedName>
    <definedName name="__B197640">#REF!</definedName>
    <definedName name="_B119743" localSheetId="5">#REF!</definedName>
    <definedName name="_B119743" localSheetId="7">#REF!</definedName>
    <definedName name="_B119743">#REF!</definedName>
    <definedName name="_B197640" localSheetId="7">#REF!</definedName>
    <definedName name="_B197640">#REF!</definedName>
    <definedName name="_xlnm._FilterDatabase" localSheetId="7" hidden="1">'Emission Factors Sources'!$A$1:$G$94</definedName>
    <definedName name="_xlnm._FilterDatabase" localSheetId="4" hidden="1">'Energy Consumption'!$A$5:$R$18</definedName>
    <definedName name="a">[2]Sheet3!$A$1:$A$5</definedName>
    <definedName name="Americas">'Emission Factor'!$Z$3:$Z$7</definedName>
    <definedName name="Argentina">'Emission Factor'!$AD$3</definedName>
    <definedName name="Asia">'Emission Factor'!$AA$3:$AA$12</definedName>
    <definedName name="Australia">'Emission Factor'!$AV$3:$AV$9</definedName>
    <definedName name="B" localSheetId="6">#REF!</definedName>
    <definedName name="B" localSheetId="5">#REF!</definedName>
    <definedName name="B" localSheetId="7">#REF!</definedName>
    <definedName name="B" localSheetId="1">#REF!</definedName>
    <definedName name="B">#REF!</definedName>
    <definedName name="BLDG" localSheetId="6">'[1]FA-LISTING'!#REF!</definedName>
    <definedName name="BLDG" localSheetId="5">'[1]FA-LISTING'!#REF!</definedName>
    <definedName name="BLDG" localSheetId="7">'[1]FA-LISTING'!#REF!</definedName>
    <definedName name="BLDG" localSheetId="1">'[1]FA-LISTING'!#REF!</definedName>
    <definedName name="BLDG">'[1]FA-LISTING'!#REF!</definedName>
    <definedName name="BLDGIMP" localSheetId="6">'[1]FA-LISTING'!#REF!</definedName>
    <definedName name="BLDGIMP" localSheetId="5">'[1]FA-LISTING'!#REF!</definedName>
    <definedName name="BLDGIMP" localSheetId="7">'[1]FA-LISTING'!#REF!</definedName>
    <definedName name="BLDGIMP" localSheetId="1">'[1]FA-LISTING'!#REF!</definedName>
    <definedName name="BLDGIMP">'[1]FA-LISTING'!#REF!</definedName>
    <definedName name="BLDGREV">'[1]FA-LISTING'!#REF!</definedName>
    <definedName name="Brazil">'Emission Factor'!$AE$3</definedName>
    <definedName name="Canada">'Emission Factor'!$AF$3:$AF$15</definedName>
    <definedName name="Closed" localSheetId="6">#REF!</definedName>
    <definedName name="Closed" localSheetId="5">#REF!</definedName>
    <definedName name="Closed" localSheetId="7">#REF!</definedName>
    <definedName name="Closed" localSheetId="1">#REF!</definedName>
    <definedName name="Closed">#REF!</definedName>
    <definedName name="COMP" localSheetId="6">'[1]FA-LISTING'!#REF!</definedName>
    <definedName name="COMP" localSheetId="5">'[1]FA-LISTING'!#REF!</definedName>
    <definedName name="COMP" localSheetId="7">'[1]FA-LISTING'!#REF!</definedName>
    <definedName name="COMP" localSheetId="1">'[1]FA-LISTING'!#REF!</definedName>
    <definedName name="COMP">'[1]FA-LISTING'!#REF!</definedName>
    <definedName name="Continent" localSheetId="7">'[3]Electricity factor 电力系数 '!$Y$3:$Y$6</definedName>
    <definedName name="Continent">'[4]Emission Factor'!$Y$3:$Y$6</definedName>
    <definedName name="Custom" localSheetId="5">'Emission Factor'!$AY$3:$AY$6</definedName>
    <definedName name="Custom">'[5]Electricity factor 电力系数 '!$AF$1:$AF$4</definedName>
    <definedName name="Disposition">[6]list!$A$4:$A$6</definedName>
    <definedName name="EU">'Emission Factor'!$AI$3:$AI$31</definedName>
    <definedName name="Europe">'Emission Factor'!$AB$3:$AB$5</definedName>
    <definedName name="FF" localSheetId="6">'[1]FA-LISTING'!#REF!</definedName>
    <definedName name="FF" localSheetId="5">'[1]FA-LISTING'!#REF!</definedName>
    <definedName name="FF" localSheetId="7">'[1]FA-LISTING'!#REF!</definedName>
    <definedName name="FF" localSheetId="1">'[1]FA-LISTING'!#REF!</definedName>
    <definedName name="FF">'[1]FA-LISTING'!#REF!</definedName>
    <definedName name="FGI">'[7]FGI-TEWKS'!$A$1:$X$297</definedName>
    <definedName name="FORK">'[1]FA-LISTING'!#REF!</definedName>
    <definedName name="GPO">[8]Sheet3!$A$1:$A$5</definedName>
    <definedName name="GPONAME" localSheetId="6">#REF!</definedName>
    <definedName name="GPONAME" localSheetId="5">#REF!</definedName>
    <definedName name="GPONAME" localSheetId="7">#REF!</definedName>
    <definedName name="GPONAME" localSheetId="4">#REF!</definedName>
    <definedName name="GPONAME" localSheetId="1">#REF!</definedName>
    <definedName name="GPONAME">#REF!</definedName>
    <definedName name="HongKong">'Emission Factor'!$AM$3</definedName>
    <definedName name="India">'Emission Factor'!$AN$3</definedName>
    <definedName name="Indonesia">'Emission Factor'!$AO$3</definedName>
    <definedName name="Japan">'Emission Factor'!$AP$3</definedName>
    <definedName name="Kenya">'Emission Factor'!$AW$3</definedName>
    <definedName name="LANDIMP" localSheetId="6">'[1]FA-LISTING'!#REF!</definedName>
    <definedName name="LANDIMP" localSheetId="5">'[1]FA-LISTING'!#REF!</definedName>
    <definedName name="LANDIMP" localSheetId="7">'[1]FA-LISTING'!#REF!</definedName>
    <definedName name="LANDIMP" localSheetId="4">'[1]FA-LISTING'!#REF!</definedName>
    <definedName name="LANDIMP" localSheetId="1">'[1]FA-LISTING'!#REF!</definedName>
    <definedName name="LANDIMP">'[1]FA-LISTING'!#REF!</definedName>
    <definedName name="LANDREV" localSheetId="5">'[1]FA-LISTING'!#REF!</definedName>
    <definedName name="LANDREV" localSheetId="7">'[1]FA-LISTING'!#REF!</definedName>
    <definedName name="LANDREV" localSheetId="4">'[1]FA-LISTING'!#REF!</definedName>
    <definedName name="LANDREV">'[1]FA-LISTING'!#REF!</definedName>
    <definedName name="Lista">#REF!</definedName>
    <definedName name="Lista2">#REF!</definedName>
    <definedName name="Malaysia">'Emission Factor'!$AQ$3</definedName>
    <definedName name="MaxSeq" localSheetId="6">#REF!</definedName>
    <definedName name="MaxSeq" localSheetId="5">#REF!</definedName>
    <definedName name="MaxSeq" localSheetId="7">#REF!</definedName>
    <definedName name="MaxSeq" localSheetId="4">#REF!</definedName>
    <definedName name="MaxSeq" localSheetId="1">#REF!</definedName>
    <definedName name="MaxSeq">#REF!</definedName>
    <definedName name="Mexico">'Emission Factor'!$AG$3</definedName>
    <definedName name="MT" localSheetId="6">'[9]Input Giovanni'!#REF!</definedName>
    <definedName name="MT" localSheetId="5">'[9]Input Giovanni'!#REF!</definedName>
    <definedName name="MT" localSheetId="7">'[9]Input Giovanni'!#REF!</definedName>
    <definedName name="MT" localSheetId="4">'[9]Input Giovanni'!#REF!</definedName>
    <definedName name="MT" localSheetId="1">'[9]Input Giovanni'!#REF!</definedName>
    <definedName name="MT">'[9]Input Giovanni'!#REF!</definedName>
    <definedName name="MV" localSheetId="5">'[1]FA-LISTING'!#REF!</definedName>
    <definedName name="MV" localSheetId="7">'[1]FA-LISTING'!#REF!</definedName>
    <definedName name="MV" localSheetId="4">'[1]FA-LISTING'!#REF!</definedName>
    <definedName name="MV">'[1]FA-LISTING'!#REF!</definedName>
    <definedName name="NA" localSheetId="6">#REF!</definedName>
    <definedName name="NA" localSheetId="7">#REF!</definedName>
    <definedName name="NA" localSheetId="1">#REF!</definedName>
    <definedName name="NA">#REF!</definedName>
    <definedName name="NamedRange1" localSheetId="5">#REF!</definedName>
    <definedName name="NamedRange1" localSheetId="7">#REF!</definedName>
    <definedName name="NamedRange1" localSheetId="4">#REF!</definedName>
    <definedName name="NamedRange1">#REF!</definedName>
    <definedName name="NamedRange2" localSheetId="5">#REF!</definedName>
    <definedName name="NamedRange2" localSheetId="7">#REF!</definedName>
    <definedName name="NamedRange2" localSheetId="4">#REF!</definedName>
    <definedName name="NamedRange2">#REF!</definedName>
    <definedName name="NewZealand">'Emission Factor'!$AX$3</definedName>
    <definedName name="OE" localSheetId="6">'[1]FA-LISTING'!#REF!</definedName>
    <definedName name="OE" localSheetId="5">'[1]FA-LISTING'!#REF!</definedName>
    <definedName name="OE" localSheetId="7">'[1]FA-LISTING'!#REF!</definedName>
    <definedName name="OE" localSheetId="4">'[1]FA-LISTING'!#REF!</definedName>
    <definedName name="OE" localSheetId="1">'[1]FA-LISTING'!#REF!</definedName>
    <definedName name="OE">'[1]FA-LISTING'!#REF!</definedName>
    <definedName name="Open" localSheetId="6">#REF!</definedName>
    <definedName name="Open" localSheetId="5">#REF!</definedName>
    <definedName name="Open" localSheetId="7">#REF!</definedName>
    <definedName name="Open" localSheetId="4">#REF!</definedName>
    <definedName name="Open" localSheetId="1">#REF!</definedName>
    <definedName name="Open">#REF!</definedName>
    <definedName name="Other">'Emission Factor'!$AC$3:$AC$6</definedName>
    <definedName name="P" localSheetId="6">#REF!</definedName>
    <definedName name="P" localSheetId="5">#REF!</definedName>
    <definedName name="P" localSheetId="7">#REF!</definedName>
    <definedName name="P" localSheetId="4">#REF!</definedName>
    <definedName name="P" localSheetId="1">#REF!</definedName>
    <definedName name="P">#REF!</definedName>
    <definedName name="P_M" localSheetId="6">'[1]FA-LISTING'!#REF!</definedName>
    <definedName name="P_M" localSheetId="5">'[1]FA-LISTING'!#REF!</definedName>
    <definedName name="P_M" localSheetId="7">'[1]FA-LISTING'!#REF!</definedName>
    <definedName name="P_M" localSheetId="4">'[1]FA-LISTING'!#REF!</definedName>
    <definedName name="P_M" localSheetId="1">'[1]FA-LISTING'!#REF!</definedName>
    <definedName name="P_M">'[1]FA-LISTING'!#REF!</definedName>
    <definedName name="Per" localSheetId="6">#REF!</definedName>
    <definedName name="Per" localSheetId="7">#REF!</definedName>
    <definedName name="Per" localSheetId="1">#REF!</definedName>
    <definedName name="Per">#REF!</definedName>
    <definedName name="PRofChina">'Emission Factor'!$AL$3</definedName>
    <definedName name="Prototype" localSheetId="6">#REF!</definedName>
    <definedName name="Prototype" localSheetId="5">#REF!</definedName>
    <definedName name="Prototype" localSheetId="7">#REF!</definedName>
    <definedName name="Prototype" localSheetId="4">#REF!</definedName>
    <definedName name="Prototype" localSheetId="1">#REF!</definedName>
    <definedName name="Prototype">#REF!</definedName>
    <definedName name="pullahead" localSheetId="5">#REF!</definedName>
    <definedName name="pullahead" localSheetId="7">#REF!</definedName>
    <definedName name="pullahead" localSheetId="4">#REF!</definedName>
    <definedName name="pullahead">#REF!</definedName>
    <definedName name="quickturn" localSheetId="5">#REF!</definedName>
    <definedName name="quickturn" localSheetId="7">#REF!</definedName>
    <definedName name="quickturn" localSheetId="4">#REF!</definedName>
    <definedName name="quickturn">#REF!</definedName>
    <definedName name="recycled" localSheetId="6">'[4]Primary Data主要数据'!#REF!</definedName>
    <definedName name="recycled" localSheetId="5">'[4]Primary Data主要数据'!#REF!</definedName>
    <definedName name="recycled" localSheetId="7">'[4]Primary Data主要数据'!#REF!</definedName>
    <definedName name="recycled" localSheetId="4">'[4]Primary Data主要数据'!#REF!</definedName>
    <definedName name="recycled" localSheetId="1">'[4]Primary Data主要数据'!#REF!</definedName>
    <definedName name="recycled">'Primary Data主要数据'!#REF!</definedName>
    <definedName name="REGION">'[5]Electricity factor 电力系数 '!$AC$1:$AC$3</definedName>
    <definedName name="SaudiArabia">'Emission Factor'!$AR$3</definedName>
    <definedName name="SerialNumbers">'[7]Serialized Inventory'!$A$1:$Z$200</definedName>
    <definedName name="Singapore">'Emission Factor'!$AS$3</definedName>
    <definedName name="Switzerland">'Emission Factor'!$AK$3</definedName>
    <definedName name="table1" localSheetId="6">#REF!</definedName>
    <definedName name="table1" localSheetId="5">#REF!</definedName>
    <definedName name="table1" localSheetId="7">#REF!</definedName>
    <definedName name="table1" localSheetId="4">#REF!</definedName>
    <definedName name="table1" localSheetId="1">#REF!</definedName>
    <definedName name="table1">#REF!</definedName>
    <definedName name="table2" localSheetId="5">#REF!</definedName>
    <definedName name="table2" localSheetId="7">#REF!</definedName>
    <definedName name="table2" localSheetId="4">#REF!</definedName>
    <definedName name="table2">#REF!</definedName>
    <definedName name="Taiwan">'Emission Factor'!$AU$3</definedName>
    <definedName name="Thailand">'Emission Factor'!$AT$3</definedName>
    <definedName name="UK">'Emission Factor'!$AJ$3:$AJ$5</definedName>
    <definedName name="USandPuertoRico">'Emission Factor'!$AH$3:$AH$30</definedName>
    <definedName name="Yes_No" localSheetId="6">#REF!</definedName>
    <definedName name="Yes_No" localSheetId="5">#REF!</definedName>
    <definedName name="Yes_No" localSheetId="7">#REF!</definedName>
    <definedName name="Yes_No" localSheetId="4">#REF!</definedName>
    <definedName name="Yes_No" localSheetId="1">#REF!</definedName>
    <definedName name="Yes_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4" i="8" l="1"/>
  <c r="A53" i="8"/>
  <c r="A52" i="8"/>
  <c r="A50" i="8"/>
  <c r="A49" i="8"/>
  <c r="A48" i="8"/>
  <c r="A46" i="8"/>
  <c r="A45" i="8"/>
  <c r="A43" i="8"/>
  <c r="A42" i="8"/>
  <c r="A41" i="8"/>
  <c r="A40" i="8"/>
  <c r="K17" i="8"/>
  <c r="J17" i="8"/>
  <c r="I17" i="8"/>
  <c r="H17" i="8"/>
  <c r="G17" i="8"/>
  <c r="F17" i="8"/>
  <c r="E17" i="8"/>
  <c r="D17" i="8"/>
  <c r="C17" i="8"/>
  <c r="B17" i="8"/>
  <c r="A17" i="8"/>
  <c r="A13" i="8"/>
  <c r="A12" i="8"/>
  <c r="A11" i="8"/>
  <c r="A10" i="8"/>
  <c r="A9" i="8"/>
  <c r="A8" i="8"/>
  <c r="A7" i="8"/>
  <c r="F2" i="8"/>
  <c r="A4" i="8"/>
  <c r="A3" i="8"/>
  <c r="A2" i="8"/>
  <c r="A1" i="8"/>
  <c r="I18" i="8"/>
  <c r="H18" i="8"/>
  <c r="F18" i="8"/>
  <c r="E18" i="8"/>
  <c r="Q20" i="7"/>
  <c r="R20" i="7"/>
  <c r="R19" i="7"/>
  <c r="R18" i="7"/>
  <c r="R17" i="7"/>
  <c r="R16" i="7"/>
  <c r="R15" i="7"/>
  <c r="R14" i="7"/>
  <c r="R13" i="7"/>
  <c r="R12" i="7"/>
  <c r="R11" i="7"/>
  <c r="R10" i="7"/>
  <c r="R9" i="7"/>
  <c r="R8" i="7"/>
  <c r="R7" i="7"/>
  <c r="R6" i="7"/>
  <c r="R5" i="7"/>
  <c r="R4" i="7"/>
  <c r="R3" i="7"/>
  <c r="R2" i="7"/>
  <c r="N20" i="7"/>
  <c r="N19" i="7"/>
  <c r="N18" i="7"/>
  <c r="N17" i="7"/>
  <c r="O16" i="7"/>
  <c r="O15" i="7"/>
  <c r="N14" i="7"/>
  <c r="O13" i="7"/>
  <c r="O12" i="7"/>
  <c r="N11" i="7"/>
  <c r="P10" i="7"/>
  <c r="P9" i="7"/>
  <c r="P8" i="7"/>
  <c r="P7" i="7"/>
  <c r="P6" i="7"/>
  <c r="O5" i="7"/>
  <c r="P4" i="7"/>
  <c r="P3" i="7"/>
  <c r="N2" i="7"/>
  <c r="N1" i="7"/>
  <c r="K9" i="4" l="1"/>
  <c r="K7" i="4"/>
  <c r="K6" i="4"/>
  <c r="K5" i="4"/>
  <c r="H6" i="4"/>
  <c r="H5" i="4"/>
  <c r="D44" i="6"/>
  <c r="H43" i="6" s="1"/>
  <c r="K43" i="6"/>
  <c r="G43" i="6"/>
  <c r="I43" i="6" s="1"/>
  <c r="F43" i="6"/>
  <c r="E43" i="6"/>
  <c r="W43" i="6" s="1"/>
  <c r="K42" i="6"/>
  <c r="G42" i="6"/>
  <c r="I42" i="6" s="1"/>
  <c r="F42" i="6"/>
  <c r="E42" i="6"/>
  <c r="W42" i="6" s="1"/>
  <c r="K41" i="6"/>
  <c r="G41" i="6"/>
  <c r="I41" i="6" s="1"/>
  <c r="F41" i="6"/>
  <c r="E41" i="6"/>
  <c r="W41" i="6" s="1"/>
  <c r="K40" i="6"/>
  <c r="G40" i="6"/>
  <c r="I40" i="6" s="1"/>
  <c r="F40" i="6"/>
  <c r="E40" i="6"/>
  <c r="W40" i="6" s="1"/>
  <c r="K39" i="6"/>
  <c r="G39" i="6"/>
  <c r="I39" i="6" s="1"/>
  <c r="F39" i="6"/>
  <c r="E39" i="6"/>
  <c r="W39" i="6" s="1"/>
  <c r="K38" i="6"/>
  <c r="G38" i="6"/>
  <c r="I38" i="6" s="1"/>
  <c r="F38" i="6"/>
  <c r="E38" i="6"/>
  <c r="W38" i="6" s="1"/>
  <c r="K37" i="6"/>
  <c r="H37" i="6"/>
  <c r="G37" i="6"/>
  <c r="I37" i="6" s="1"/>
  <c r="F37" i="6"/>
  <c r="E37" i="6"/>
  <c r="W37" i="6" s="1"/>
  <c r="K36" i="6"/>
  <c r="G36" i="6"/>
  <c r="I36" i="6" s="1"/>
  <c r="F36" i="6"/>
  <c r="E36" i="6"/>
  <c r="W36" i="6" s="1"/>
  <c r="K35" i="6"/>
  <c r="G35" i="6"/>
  <c r="I35" i="6" s="1"/>
  <c r="F35" i="6"/>
  <c r="E35" i="6"/>
  <c r="W35" i="6" s="1"/>
  <c r="K34" i="6"/>
  <c r="G34" i="6"/>
  <c r="I34" i="6" s="1"/>
  <c r="F34" i="6"/>
  <c r="E34" i="6"/>
  <c r="W34" i="6" s="1"/>
  <c r="K33" i="6"/>
  <c r="G33" i="6"/>
  <c r="I33" i="6" s="1"/>
  <c r="F33" i="6"/>
  <c r="E33" i="6"/>
  <c r="W33" i="6" s="1"/>
  <c r="K32" i="6"/>
  <c r="H32" i="6"/>
  <c r="G32" i="6"/>
  <c r="I32" i="6" s="1"/>
  <c r="F32" i="6"/>
  <c r="E32" i="6"/>
  <c r="W32" i="6" s="1"/>
  <c r="K31" i="6"/>
  <c r="G31" i="6"/>
  <c r="I31" i="6" s="1"/>
  <c r="F31" i="6"/>
  <c r="E31" i="6"/>
  <c r="W31" i="6" s="1"/>
  <c r="K30" i="6"/>
  <c r="G30" i="6"/>
  <c r="I30" i="6" s="1"/>
  <c r="F30" i="6"/>
  <c r="E30" i="6"/>
  <c r="W30" i="6" s="1"/>
  <c r="K29" i="6"/>
  <c r="G29" i="6"/>
  <c r="I29" i="6" s="1"/>
  <c r="F29" i="6"/>
  <c r="E29" i="6"/>
  <c r="W29" i="6" s="1"/>
  <c r="K28" i="6"/>
  <c r="G28" i="6"/>
  <c r="I28" i="6" s="1"/>
  <c r="F28" i="6"/>
  <c r="E28" i="6"/>
  <c r="W28" i="6" s="1"/>
  <c r="K27" i="6"/>
  <c r="G27" i="6"/>
  <c r="I27" i="6" s="1"/>
  <c r="F27" i="6"/>
  <c r="E27" i="6"/>
  <c r="W27" i="6" s="1"/>
  <c r="K26" i="6"/>
  <c r="H26" i="6"/>
  <c r="G26" i="6"/>
  <c r="I26" i="6" s="1"/>
  <c r="F26" i="6"/>
  <c r="E26" i="6"/>
  <c r="W26" i="6" s="1"/>
  <c r="K25" i="6"/>
  <c r="G25" i="6"/>
  <c r="I25" i="6" s="1"/>
  <c r="F25" i="6"/>
  <c r="E25" i="6"/>
  <c r="W25" i="6" s="1"/>
  <c r="K24" i="6"/>
  <c r="G24" i="6"/>
  <c r="I24" i="6" s="1"/>
  <c r="F24" i="6"/>
  <c r="E24" i="6"/>
  <c r="W24" i="6" s="1"/>
  <c r="W23" i="6"/>
  <c r="K23" i="6"/>
  <c r="H23" i="6"/>
  <c r="G23" i="6"/>
  <c r="I23" i="6" s="1"/>
  <c r="F23" i="6"/>
  <c r="W22" i="6"/>
  <c r="K22" i="6"/>
  <c r="G22" i="6"/>
  <c r="I22" i="6" s="1"/>
  <c r="F22" i="6"/>
  <c r="W21" i="6"/>
  <c r="K21" i="6"/>
  <c r="I21" i="6"/>
  <c r="G21" i="6"/>
  <c r="F21" i="6"/>
  <c r="W20" i="6"/>
  <c r="K20" i="6"/>
  <c r="I20" i="6"/>
  <c r="H20" i="6"/>
  <c r="G20" i="6"/>
  <c r="F20" i="6"/>
  <c r="W19" i="6"/>
  <c r="K19" i="6"/>
  <c r="H19" i="6"/>
  <c r="G19" i="6"/>
  <c r="I19" i="6" s="1"/>
  <c r="F19" i="6"/>
  <c r="W18" i="6"/>
  <c r="K18" i="6"/>
  <c r="G18" i="6"/>
  <c r="I18" i="6" s="1"/>
  <c r="F18" i="6"/>
  <c r="W17" i="6"/>
  <c r="K17" i="6"/>
  <c r="H17" i="6"/>
  <c r="G17" i="6"/>
  <c r="I17" i="6" s="1"/>
  <c r="F17" i="6"/>
  <c r="W16" i="6"/>
  <c r="K16" i="6"/>
  <c r="G16" i="6"/>
  <c r="I16" i="6" s="1"/>
  <c r="F16" i="6"/>
  <c r="W15" i="6"/>
  <c r="K15" i="6"/>
  <c r="I15" i="6"/>
  <c r="G15" i="6"/>
  <c r="F15" i="6"/>
  <c r="W14" i="6"/>
  <c r="K14" i="6"/>
  <c r="H14" i="6"/>
  <c r="G14" i="6"/>
  <c r="I14" i="6" s="1"/>
  <c r="F14" i="6"/>
  <c r="W13" i="6"/>
  <c r="K13" i="6"/>
  <c r="G13" i="6"/>
  <c r="I13" i="6" s="1"/>
  <c r="F13" i="6"/>
  <c r="W12" i="6"/>
  <c r="K12" i="6"/>
  <c r="I12" i="6"/>
  <c r="G12" i="6"/>
  <c r="F12" i="6"/>
  <c r="W11" i="6"/>
  <c r="K11" i="6"/>
  <c r="H11" i="6"/>
  <c r="G11" i="6"/>
  <c r="I11" i="6" s="1"/>
  <c r="F11" i="6"/>
  <c r="W10" i="6"/>
  <c r="K10" i="6"/>
  <c r="G10" i="6"/>
  <c r="I10" i="6" s="1"/>
  <c r="F10" i="6"/>
  <c r="W9" i="6"/>
  <c r="K9" i="6"/>
  <c r="G9" i="6"/>
  <c r="I9" i="6" s="1"/>
  <c r="F9" i="6"/>
  <c r="W8" i="6"/>
  <c r="K8" i="6"/>
  <c r="H8" i="6"/>
  <c r="G8" i="6"/>
  <c r="I8" i="6" s="1"/>
  <c r="J8" i="6" s="1"/>
  <c r="F8" i="6"/>
  <c r="W7" i="6"/>
  <c r="K7" i="6"/>
  <c r="I7" i="6"/>
  <c r="G7" i="6"/>
  <c r="F7" i="6"/>
  <c r="W6" i="6"/>
  <c r="K6" i="6"/>
  <c r="G6" i="6"/>
  <c r="I6" i="6" s="1"/>
  <c r="F6" i="6"/>
  <c r="W5" i="6"/>
  <c r="K5" i="6"/>
  <c r="H5" i="6"/>
  <c r="G5" i="6"/>
  <c r="I5" i="6" s="1"/>
  <c r="J5" i="6" s="1"/>
  <c r="F5" i="6"/>
  <c r="W4" i="6"/>
  <c r="K4" i="6"/>
  <c r="I4" i="6"/>
  <c r="G4" i="6"/>
  <c r="F4" i="6"/>
  <c r="W3" i="6"/>
  <c r="K3" i="6"/>
  <c r="G3" i="6"/>
  <c r="I3" i="6" s="1"/>
  <c r="F3" i="6"/>
  <c r="Q26" i="5"/>
  <c r="P26" i="5"/>
  <c r="O26" i="5"/>
  <c r="N26" i="5"/>
  <c r="M26" i="5"/>
  <c r="L26" i="5"/>
  <c r="K26" i="5"/>
  <c r="J26" i="5"/>
  <c r="I26" i="5"/>
  <c r="H26" i="5"/>
  <c r="G26" i="5"/>
  <c r="F26" i="5"/>
  <c r="P25" i="5"/>
  <c r="P27" i="5" s="1"/>
  <c r="H25" i="5"/>
  <c r="R24" i="5"/>
  <c r="Q24" i="5"/>
  <c r="P24" i="5"/>
  <c r="O24" i="5"/>
  <c r="N24" i="5"/>
  <c r="M24" i="5"/>
  <c r="L24" i="5"/>
  <c r="K24" i="5"/>
  <c r="J24" i="5"/>
  <c r="I24" i="5"/>
  <c r="H24" i="5"/>
  <c r="G24" i="5"/>
  <c r="F24" i="5"/>
  <c r="Q23" i="5"/>
  <c r="P23" i="5"/>
  <c r="O23" i="5"/>
  <c r="N23" i="5"/>
  <c r="M23" i="5"/>
  <c r="L23" i="5"/>
  <c r="K23" i="5"/>
  <c r="J23" i="5"/>
  <c r="I23" i="5"/>
  <c r="H23" i="5"/>
  <c r="G23" i="5"/>
  <c r="R23" i="5" s="1"/>
  <c r="F23" i="5"/>
  <c r="Q22" i="5"/>
  <c r="P22" i="5"/>
  <c r="O22" i="5"/>
  <c r="N22" i="5"/>
  <c r="M22" i="5"/>
  <c r="L22" i="5"/>
  <c r="K22" i="5"/>
  <c r="J22" i="5"/>
  <c r="I22" i="5"/>
  <c r="H22" i="5"/>
  <c r="G22" i="5"/>
  <c r="R22" i="5" s="1"/>
  <c r="F22" i="5"/>
  <c r="R21" i="5"/>
  <c r="Q21" i="5"/>
  <c r="P21" i="5"/>
  <c r="O21" i="5"/>
  <c r="N21" i="5"/>
  <c r="M21" i="5"/>
  <c r="L21" i="5"/>
  <c r="K21" i="5"/>
  <c r="J21" i="5"/>
  <c r="I21" i="5"/>
  <c r="H21" i="5"/>
  <c r="G21" i="5"/>
  <c r="F21" i="5"/>
  <c r="Q20" i="5"/>
  <c r="P20" i="5"/>
  <c r="O20" i="5"/>
  <c r="N20" i="5"/>
  <c r="M20" i="5"/>
  <c r="L20" i="5"/>
  <c r="K20" i="5"/>
  <c r="J20" i="5"/>
  <c r="I20" i="5"/>
  <c r="H20" i="5"/>
  <c r="G20" i="5"/>
  <c r="F20" i="5"/>
  <c r="R20" i="5" s="1"/>
  <c r="R19" i="5"/>
  <c r="Q19" i="5"/>
  <c r="Q25" i="5" s="1"/>
  <c r="Q27" i="5" s="1"/>
  <c r="P19" i="5"/>
  <c r="O19" i="5"/>
  <c r="O25" i="5" s="1"/>
  <c r="O27" i="5" s="1"/>
  <c r="N19" i="5"/>
  <c r="N25" i="5" s="1"/>
  <c r="N27" i="5" s="1"/>
  <c r="M19" i="5"/>
  <c r="M25" i="5" s="1"/>
  <c r="M27" i="5" s="1"/>
  <c r="L19" i="5"/>
  <c r="L25" i="5" s="1"/>
  <c r="L27" i="5" s="1"/>
  <c r="K19" i="5"/>
  <c r="K25" i="5" s="1"/>
  <c r="K27" i="5" s="1"/>
  <c r="J19" i="5"/>
  <c r="J25" i="5" s="1"/>
  <c r="J27" i="5" s="1"/>
  <c r="I19" i="5"/>
  <c r="I25" i="5" s="1"/>
  <c r="I27" i="5" s="1"/>
  <c r="H19" i="5"/>
  <c r="G19" i="5"/>
  <c r="G25" i="5" s="1"/>
  <c r="F19" i="5"/>
  <c r="F25" i="5" s="1"/>
  <c r="F27" i="5" s="1"/>
  <c r="AP17" i="5"/>
  <c r="AO17" i="5"/>
  <c r="AN17" i="5"/>
  <c r="AM17" i="5"/>
  <c r="AL17" i="5"/>
  <c r="AK17" i="5"/>
  <c r="AJ17" i="5"/>
  <c r="AI17" i="5"/>
  <c r="AH17" i="5"/>
  <c r="AG17" i="5"/>
  <c r="AF17" i="5"/>
  <c r="AE17" i="5"/>
  <c r="T17" i="5"/>
  <c r="R17" i="5"/>
  <c r="AP16" i="5"/>
  <c r="AO16" i="5"/>
  <c r="AN16" i="5"/>
  <c r="AM16" i="5"/>
  <c r="AL16" i="5"/>
  <c r="AK16" i="5"/>
  <c r="AJ16" i="5"/>
  <c r="AI16" i="5"/>
  <c r="AH16" i="5"/>
  <c r="AG16" i="5"/>
  <c r="AF16" i="5"/>
  <c r="AE16" i="5"/>
  <c r="R16" i="5"/>
  <c r="T16" i="5" s="1"/>
  <c r="R14" i="5"/>
  <c r="T14" i="5" s="1"/>
  <c r="T25" i="5" s="1"/>
  <c r="R13" i="5"/>
  <c r="T13" i="5" s="1"/>
  <c r="T11" i="5"/>
  <c r="R11" i="5"/>
  <c r="T10" i="5"/>
  <c r="R10" i="5"/>
  <c r="T9" i="5"/>
  <c r="R9" i="5"/>
  <c r="T8" i="5"/>
  <c r="R8" i="5"/>
  <c r="T7" i="5"/>
  <c r="R7" i="5"/>
  <c r="T6" i="5"/>
  <c r="R6" i="5"/>
  <c r="A5" i="4"/>
  <c r="K14" i="4"/>
  <c r="J14" i="4"/>
  <c r="I14" i="4"/>
  <c r="H14" i="4"/>
  <c r="G14" i="4"/>
  <c r="F14" i="4"/>
  <c r="E14" i="4"/>
  <c r="D14" i="4"/>
  <c r="C14" i="4"/>
  <c r="B14" i="4"/>
  <c r="A14" i="4"/>
  <c r="A13" i="4"/>
  <c r="I9" i="4"/>
  <c r="I7" i="4"/>
  <c r="I6" i="4"/>
  <c r="I5" i="4"/>
  <c r="I4" i="4"/>
  <c r="F9" i="4"/>
  <c r="F7" i="4"/>
  <c r="F6" i="4"/>
  <c r="F5" i="4"/>
  <c r="F4" i="4"/>
  <c r="F3" i="4"/>
  <c r="A8" i="4"/>
  <c r="A7" i="4"/>
  <c r="A6" i="4"/>
  <c r="A4" i="4"/>
  <c r="A3" i="4"/>
  <c r="A1" i="4"/>
  <c r="J9" i="4"/>
  <c r="I26" i="4" s="1"/>
  <c r="J26" i="4" s="1"/>
  <c r="G9" i="4"/>
  <c r="B24" i="4" s="1"/>
  <c r="D24" i="4" s="1"/>
  <c r="J7" i="4"/>
  <c r="F25" i="4" s="1"/>
  <c r="G25" i="4" s="1"/>
  <c r="H4" i="6" l="1"/>
  <c r="H7" i="6"/>
  <c r="H10" i="6"/>
  <c r="H13" i="6"/>
  <c r="J13" i="6" s="1"/>
  <c r="H16" i="6"/>
  <c r="J16" i="6" s="1"/>
  <c r="H29" i="6"/>
  <c r="H40" i="6"/>
  <c r="J40" i="6" s="1"/>
  <c r="J4" i="6"/>
  <c r="J7" i="6"/>
  <c r="H12" i="6"/>
  <c r="H15" i="6"/>
  <c r="H18" i="6"/>
  <c r="H21" i="6"/>
  <c r="J21" i="6" s="1"/>
  <c r="H34" i="6"/>
  <c r="H3" i="6"/>
  <c r="H6" i="6"/>
  <c r="J6" i="6" s="1"/>
  <c r="H9" i="6"/>
  <c r="J9" i="6" s="1"/>
  <c r="H24" i="6"/>
  <c r="J24" i="6" s="1"/>
  <c r="J12" i="6"/>
  <c r="J15" i="6"/>
  <c r="H27" i="5"/>
  <c r="R26" i="5"/>
  <c r="G27" i="5"/>
  <c r="J43" i="6"/>
  <c r="J32" i="6"/>
  <c r="J20" i="6"/>
  <c r="H42" i="6"/>
  <c r="H31" i="6"/>
  <c r="J31" i="6" s="1"/>
  <c r="H39" i="6"/>
  <c r="J39" i="6" s="1"/>
  <c r="H28" i="6"/>
  <c r="H36" i="6"/>
  <c r="H22" i="6"/>
  <c r="J22" i="6" s="1"/>
  <c r="H25" i="6"/>
  <c r="J25" i="6" s="1"/>
  <c r="H33" i="6"/>
  <c r="J33" i="6" s="1"/>
  <c r="H41" i="6"/>
  <c r="J41" i="6" s="1"/>
  <c r="H30" i="6"/>
  <c r="H38" i="6"/>
  <c r="H27" i="6"/>
  <c r="J27" i="6" s="1"/>
  <c r="H35" i="6"/>
  <c r="J35" i="6" s="1"/>
  <c r="F71" i="4"/>
  <c r="G71" i="4" s="1"/>
  <c r="F15" i="4"/>
  <c r="G15" i="4" s="1"/>
  <c r="I53" i="4"/>
  <c r="J53" i="4" s="1"/>
  <c r="I93" i="4"/>
  <c r="J93" i="4" s="1"/>
  <c r="I88" i="4"/>
  <c r="J88" i="4" s="1"/>
  <c r="I49" i="4"/>
  <c r="J49" i="4" s="1"/>
  <c r="I80" i="4"/>
  <c r="J80" i="4" s="1"/>
  <c r="I75" i="4"/>
  <c r="J75" i="4" s="1"/>
  <c r="I62" i="4"/>
  <c r="J62" i="4" s="1"/>
  <c r="I57" i="4"/>
  <c r="J57" i="4" s="1"/>
  <c r="F87" i="4"/>
  <c r="G87" i="4" s="1"/>
  <c r="I66" i="4"/>
  <c r="J66" i="4" s="1"/>
  <c r="I40" i="4"/>
  <c r="J40" i="4" s="1"/>
  <c r="F39" i="4"/>
  <c r="G39" i="4" s="1"/>
  <c r="I96" i="4"/>
  <c r="J96" i="4" s="1"/>
  <c r="I84" i="4"/>
  <c r="J84" i="4" s="1"/>
  <c r="I36" i="4"/>
  <c r="J36" i="4" s="1"/>
  <c r="I35" i="4"/>
  <c r="J35" i="4" s="1"/>
  <c r="F96" i="4"/>
  <c r="G96" i="4" s="1"/>
  <c r="I79" i="4"/>
  <c r="J79" i="4" s="1"/>
  <c r="F55" i="4"/>
  <c r="G55" i="4" s="1"/>
  <c r="F32" i="4"/>
  <c r="G32" i="4" s="1"/>
  <c r="I31" i="4"/>
  <c r="J31" i="4" s="1"/>
  <c r="I70" i="4"/>
  <c r="J70" i="4" s="1"/>
  <c r="I43" i="4"/>
  <c r="J43" i="4" s="1"/>
  <c r="I44" i="4"/>
  <c r="J44" i="4" s="1"/>
  <c r="I87" i="4"/>
  <c r="J87" i="4" s="1"/>
  <c r="I78" i="4"/>
  <c r="J78" i="4" s="1"/>
  <c r="I65" i="4"/>
  <c r="J65" i="4" s="1"/>
  <c r="I56" i="4"/>
  <c r="J56" i="4" s="1"/>
  <c r="I52" i="4"/>
  <c r="J52" i="4" s="1"/>
  <c r="I47" i="4"/>
  <c r="J47" i="4" s="1"/>
  <c r="I34" i="4"/>
  <c r="J34" i="4" s="1"/>
  <c r="I30" i="4"/>
  <c r="J30" i="4" s="1"/>
  <c r="I48" i="4"/>
  <c r="J48" i="4" s="1"/>
  <c r="I73" i="4"/>
  <c r="J73" i="4" s="1"/>
  <c r="I55" i="4"/>
  <c r="J55" i="4" s="1"/>
  <c r="I51" i="4"/>
  <c r="J51" i="4" s="1"/>
  <c r="I42" i="4"/>
  <c r="J42" i="4" s="1"/>
  <c r="I38" i="4"/>
  <c r="J38" i="4" s="1"/>
  <c r="I29" i="4"/>
  <c r="J29" i="4" s="1"/>
  <c r="I92" i="4"/>
  <c r="J92" i="4" s="1"/>
  <c r="I82" i="4"/>
  <c r="J82" i="4" s="1"/>
  <c r="I60" i="4"/>
  <c r="J60" i="4" s="1"/>
  <c r="I98" i="4"/>
  <c r="J98" i="4" s="1"/>
  <c r="I90" i="4"/>
  <c r="J90" i="4" s="1"/>
  <c r="I86" i="4"/>
  <c r="J86" i="4" s="1"/>
  <c r="I77" i="4"/>
  <c r="J77" i="4" s="1"/>
  <c r="I64" i="4"/>
  <c r="J64" i="4" s="1"/>
  <c r="I59" i="4"/>
  <c r="J59" i="4" s="1"/>
  <c r="I46" i="4"/>
  <c r="J46" i="4" s="1"/>
  <c r="I33" i="4"/>
  <c r="J33" i="4" s="1"/>
  <c r="I39" i="4"/>
  <c r="J39" i="4" s="1"/>
  <c r="I61" i="4"/>
  <c r="J61" i="4" s="1"/>
  <c r="I99" i="4"/>
  <c r="J99" i="4" s="1"/>
  <c r="I94" i="4"/>
  <c r="J94" i="4" s="1"/>
  <c r="I81" i="4"/>
  <c r="J81" i="4" s="1"/>
  <c r="I72" i="4"/>
  <c r="J72" i="4" s="1"/>
  <c r="I68" i="4"/>
  <c r="J68" i="4" s="1"/>
  <c r="I63" i="4"/>
  <c r="J63" i="4" s="1"/>
  <c r="I50" i="4"/>
  <c r="J50" i="4" s="1"/>
  <c r="I41" i="4"/>
  <c r="J41" i="4" s="1"/>
  <c r="I37" i="4"/>
  <c r="J37" i="4" s="1"/>
  <c r="I28" i="4"/>
  <c r="J28" i="4" s="1"/>
  <c r="I100" i="4"/>
  <c r="J100" i="4" s="1"/>
  <c r="I83" i="4"/>
  <c r="J83" i="4" s="1"/>
  <c r="I74" i="4"/>
  <c r="J74" i="4" s="1"/>
  <c r="I91" i="4"/>
  <c r="J91" i="4" s="1"/>
  <c r="I95" i="4"/>
  <c r="J95" i="4" s="1"/>
  <c r="I69" i="4"/>
  <c r="J69" i="4" s="1"/>
  <c r="I97" i="4"/>
  <c r="J97" i="4" s="1"/>
  <c r="I89" i="4"/>
  <c r="J89" i="4" s="1"/>
  <c r="I85" i="4"/>
  <c r="J85" i="4" s="1"/>
  <c r="I76" i="4"/>
  <c r="J76" i="4" s="1"/>
  <c r="I71" i="4"/>
  <c r="J71" i="4" s="1"/>
  <c r="I67" i="4"/>
  <c r="J67" i="4" s="1"/>
  <c r="I58" i="4"/>
  <c r="J58" i="4" s="1"/>
  <c r="I54" i="4"/>
  <c r="J54" i="4" s="1"/>
  <c r="I45" i="4"/>
  <c r="J45" i="4" s="1"/>
  <c r="I32" i="4"/>
  <c r="J32" i="4" s="1"/>
  <c r="I27" i="4"/>
  <c r="J27" i="4" s="1"/>
  <c r="F73" i="4"/>
  <c r="G73" i="4" s="1"/>
  <c r="F66" i="4"/>
  <c r="G66" i="4" s="1"/>
  <c r="F64" i="4"/>
  <c r="G64" i="4" s="1"/>
  <c r="F57" i="4"/>
  <c r="G57" i="4" s="1"/>
  <c r="F50" i="4"/>
  <c r="G50" i="4" s="1"/>
  <c r="F48" i="4"/>
  <c r="G48" i="4" s="1"/>
  <c r="F41" i="4"/>
  <c r="G41" i="4" s="1"/>
  <c r="F34" i="4"/>
  <c r="G34" i="4" s="1"/>
  <c r="F29" i="4"/>
  <c r="G29" i="4" s="1"/>
  <c r="F98" i="4"/>
  <c r="G98" i="4" s="1"/>
  <c r="F89" i="4"/>
  <c r="G89" i="4" s="1"/>
  <c r="F18" i="4"/>
  <c r="G18" i="4" s="1"/>
  <c r="F91" i="4"/>
  <c r="G91" i="4" s="1"/>
  <c r="F75" i="4"/>
  <c r="G75" i="4" s="1"/>
  <c r="F59" i="4"/>
  <c r="G59" i="4" s="1"/>
  <c r="F43" i="4"/>
  <c r="G43" i="4" s="1"/>
  <c r="F100" i="4"/>
  <c r="G100" i="4" s="1"/>
  <c r="F93" i="4"/>
  <c r="G93" i="4" s="1"/>
  <c r="F86" i="4"/>
  <c r="G86" i="4" s="1"/>
  <c r="F84" i="4"/>
  <c r="G84" i="4" s="1"/>
  <c r="F77" i="4"/>
  <c r="G77" i="4" s="1"/>
  <c r="F70" i="4"/>
  <c r="G70" i="4" s="1"/>
  <c r="F68" i="4"/>
  <c r="G68" i="4" s="1"/>
  <c r="F61" i="4"/>
  <c r="G61" i="4" s="1"/>
  <c r="F54" i="4"/>
  <c r="G54" i="4" s="1"/>
  <c r="F52" i="4"/>
  <c r="G52" i="4" s="1"/>
  <c r="F45" i="4"/>
  <c r="G45" i="4" s="1"/>
  <c r="F38" i="4"/>
  <c r="G38" i="4" s="1"/>
  <c r="F36" i="4"/>
  <c r="G36" i="4" s="1"/>
  <c r="F31" i="4"/>
  <c r="G31" i="4" s="1"/>
  <c r="F82" i="4"/>
  <c r="G82" i="4" s="1"/>
  <c r="F95" i="4"/>
  <c r="G95" i="4" s="1"/>
  <c r="F79" i="4"/>
  <c r="G79" i="4" s="1"/>
  <c r="F63" i="4"/>
  <c r="G63" i="4" s="1"/>
  <c r="F47" i="4"/>
  <c r="G47" i="4" s="1"/>
  <c r="F28" i="4"/>
  <c r="G28" i="4" s="1"/>
  <c r="F80" i="4"/>
  <c r="G80" i="4" s="1"/>
  <c r="F97" i="4"/>
  <c r="G97" i="4" s="1"/>
  <c r="F90" i="4"/>
  <c r="G90" i="4" s="1"/>
  <c r="F88" i="4"/>
  <c r="G88" i="4" s="1"/>
  <c r="F81" i="4"/>
  <c r="G81" i="4" s="1"/>
  <c r="F74" i="4"/>
  <c r="G74" i="4" s="1"/>
  <c r="F72" i="4"/>
  <c r="G72" i="4" s="1"/>
  <c r="F65" i="4"/>
  <c r="G65" i="4" s="1"/>
  <c r="F58" i="4"/>
  <c r="G58" i="4" s="1"/>
  <c r="F56" i="4"/>
  <c r="G56" i="4" s="1"/>
  <c r="F49" i="4"/>
  <c r="G49" i="4" s="1"/>
  <c r="F42" i="4"/>
  <c r="G42" i="4" s="1"/>
  <c r="F40" i="4"/>
  <c r="G40" i="4" s="1"/>
  <c r="F33" i="4"/>
  <c r="G33" i="4" s="1"/>
  <c r="F99" i="4"/>
  <c r="G99" i="4" s="1"/>
  <c r="F83" i="4"/>
  <c r="G83" i="4" s="1"/>
  <c r="F67" i="4"/>
  <c r="G67" i="4" s="1"/>
  <c r="F51" i="4"/>
  <c r="G51" i="4" s="1"/>
  <c r="F35" i="4"/>
  <c r="G35" i="4" s="1"/>
  <c r="F30" i="4"/>
  <c r="G30" i="4" s="1"/>
  <c r="F94" i="4"/>
  <c r="G94" i="4" s="1"/>
  <c r="F92" i="4"/>
  <c r="G92" i="4" s="1"/>
  <c r="F85" i="4"/>
  <c r="G85" i="4" s="1"/>
  <c r="F78" i="4"/>
  <c r="G78" i="4" s="1"/>
  <c r="F76" i="4"/>
  <c r="G76" i="4" s="1"/>
  <c r="F69" i="4"/>
  <c r="G69" i="4" s="1"/>
  <c r="F62" i="4"/>
  <c r="G62" i="4" s="1"/>
  <c r="F60" i="4"/>
  <c r="G60" i="4" s="1"/>
  <c r="F53" i="4"/>
  <c r="G53" i="4" s="1"/>
  <c r="F46" i="4"/>
  <c r="G46" i="4" s="1"/>
  <c r="F44" i="4"/>
  <c r="G44" i="4" s="1"/>
  <c r="F37" i="4"/>
  <c r="G37" i="4" s="1"/>
  <c r="F27" i="4"/>
  <c r="G27" i="4" s="1"/>
  <c r="B81" i="4"/>
  <c r="D81" i="4" s="1"/>
  <c r="B18" i="4"/>
  <c r="D18" i="4" s="1"/>
  <c r="B87" i="4"/>
  <c r="D87" i="4" s="1"/>
  <c r="B67" i="4"/>
  <c r="D67" i="4" s="1"/>
  <c r="B61" i="4"/>
  <c r="D61" i="4" s="1"/>
  <c r="B43" i="4"/>
  <c r="D43" i="4" s="1"/>
  <c r="B41" i="4"/>
  <c r="D41" i="4" s="1"/>
  <c r="B55" i="4"/>
  <c r="D55" i="4" s="1"/>
  <c r="B49" i="4"/>
  <c r="D49" i="4" s="1"/>
  <c r="B90" i="4"/>
  <c r="D90" i="4" s="1"/>
  <c r="B78" i="4"/>
  <c r="D78" i="4" s="1"/>
  <c r="B35" i="4"/>
  <c r="D35" i="4" s="1"/>
  <c r="B96" i="4"/>
  <c r="D96" i="4" s="1"/>
  <c r="B72" i="4"/>
  <c r="D72" i="4" s="1"/>
  <c r="B70" i="4"/>
  <c r="D70" i="4" s="1"/>
  <c r="B84" i="4"/>
  <c r="D84" i="4" s="1"/>
  <c r="B58" i="4"/>
  <c r="D58" i="4" s="1"/>
  <c r="B46" i="4"/>
  <c r="D46" i="4" s="1"/>
  <c r="B64" i="4"/>
  <c r="D64" i="4" s="1"/>
  <c r="B40" i="4"/>
  <c r="D40" i="4" s="1"/>
  <c r="B38" i="4"/>
  <c r="D38" i="4" s="1"/>
  <c r="B30" i="4"/>
  <c r="D30" i="4" s="1"/>
  <c r="B99" i="4"/>
  <c r="D99" i="4" s="1"/>
  <c r="B93" i="4"/>
  <c r="D93" i="4" s="1"/>
  <c r="B75" i="4"/>
  <c r="D75" i="4" s="1"/>
  <c r="B73" i="4"/>
  <c r="D73" i="4" s="1"/>
  <c r="B52" i="4"/>
  <c r="D52" i="4" s="1"/>
  <c r="B32" i="4"/>
  <c r="D32" i="4" s="1"/>
  <c r="B82" i="4"/>
  <c r="D82" i="4" s="1"/>
  <c r="B79" i="4"/>
  <c r="D79" i="4" s="1"/>
  <c r="B76" i="4"/>
  <c r="D76" i="4" s="1"/>
  <c r="B53" i="4"/>
  <c r="D53" i="4" s="1"/>
  <c r="B50" i="4"/>
  <c r="D50" i="4" s="1"/>
  <c r="B47" i="4"/>
  <c r="D47" i="4" s="1"/>
  <c r="B44" i="4"/>
  <c r="D44" i="4" s="1"/>
  <c r="B28" i="4"/>
  <c r="D28" i="4" s="1"/>
  <c r="B97" i="4"/>
  <c r="D97" i="4" s="1"/>
  <c r="B94" i="4"/>
  <c r="D94" i="4" s="1"/>
  <c r="B91" i="4"/>
  <c r="D91" i="4" s="1"/>
  <c r="B88" i="4"/>
  <c r="D88" i="4" s="1"/>
  <c r="B65" i="4"/>
  <c r="D65" i="4" s="1"/>
  <c r="B62" i="4"/>
  <c r="D62" i="4" s="1"/>
  <c r="B59" i="4"/>
  <c r="D59" i="4" s="1"/>
  <c r="B56" i="4"/>
  <c r="D56" i="4" s="1"/>
  <c r="B33" i="4"/>
  <c r="D33" i="4" s="1"/>
  <c r="B85" i="4"/>
  <c r="D85" i="4" s="1"/>
  <c r="B100" i="4"/>
  <c r="D100" i="4" s="1"/>
  <c r="B77" i="4"/>
  <c r="D77" i="4" s="1"/>
  <c r="B74" i="4"/>
  <c r="D74" i="4" s="1"/>
  <c r="B71" i="4"/>
  <c r="D71" i="4" s="1"/>
  <c r="B68" i="4"/>
  <c r="D68" i="4" s="1"/>
  <c r="B45" i="4"/>
  <c r="D45" i="4" s="1"/>
  <c r="B42" i="4"/>
  <c r="D42" i="4" s="1"/>
  <c r="B39" i="4"/>
  <c r="D39" i="4" s="1"/>
  <c r="B36" i="4"/>
  <c r="D36" i="4" s="1"/>
  <c r="B31" i="4"/>
  <c r="D31" i="4" s="1"/>
  <c r="B89" i="4"/>
  <c r="D89" i="4" s="1"/>
  <c r="B86" i="4"/>
  <c r="D86" i="4" s="1"/>
  <c r="B83" i="4"/>
  <c r="D83" i="4" s="1"/>
  <c r="B80" i="4"/>
  <c r="D80" i="4" s="1"/>
  <c r="B57" i="4"/>
  <c r="D57" i="4" s="1"/>
  <c r="B54" i="4"/>
  <c r="D54" i="4" s="1"/>
  <c r="B51" i="4"/>
  <c r="D51" i="4" s="1"/>
  <c r="B48" i="4"/>
  <c r="D48" i="4" s="1"/>
  <c r="B29" i="4"/>
  <c r="D29" i="4" s="1"/>
  <c r="B98" i="4"/>
  <c r="D98" i="4" s="1"/>
  <c r="B95" i="4"/>
  <c r="D95" i="4" s="1"/>
  <c r="B92" i="4"/>
  <c r="D92" i="4" s="1"/>
  <c r="B69" i="4"/>
  <c r="D69" i="4" s="1"/>
  <c r="B66" i="4"/>
  <c r="D66" i="4" s="1"/>
  <c r="B63" i="4"/>
  <c r="D63" i="4" s="1"/>
  <c r="B60" i="4"/>
  <c r="D60" i="4" s="1"/>
  <c r="B37" i="4"/>
  <c r="D37" i="4" s="1"/>
  <c r="B34" i="4"/>
  <c r="D34" i="4" s="1"/>
  <c r="B27" i="4"/>
  <c r="D27" i="4" s="1"/>
  <c r="J14" i="6"/>
  <c r="J17" i="6"/>
  <c r="J29" i="6"/>
  <c r="J37" i="6"/>
  <c r="J19" i="6"/>
  <c r="J23" i="6"/>
  <c r="J26" i="6"/>
  <c r="J34" i="6"/>
  <c r="J42" i="6"/>
  <c r="J11" i="6"/>
  <c r="J10" i="6"/>
  <c r="J28" i="6"/>
  <c r="J36" i="6"/>
  <c r="I44" i="6"/>
  <c r="J18" i="6"/>
  <c r="J30" i="6"/>
  <c r="J38" i="6"/>
  <c r="J3" i="6"/>
  <c r="R25" i="5"/>
  <c r="T26" i="5"/>
  <c r="T27" i="5" s="1"/>
  <c r="B19" i="4"/>
  <c r="D19" i="4" s="1"/>
  <c r="B21" i="4"/>
  <c r="D21" i="4" s="1"/>
  <c r="B22" i="4"/>
  <c r="D22" i="4" s="1"/>
  <c r="F22" i="4"/>
  <c r="G22" i="4" s="1"/>
  <c r="B15" i="4"/>
  <c r="D15" i="4" s="1"/>
  <c r="F24" i="4"/>
  <c r="G24" i="4" s="1"/>
  <c r="I21" i="4"/>
  <c r="J21" i="4" s="1"/>
  <c r="I15" i="4"/>
  <c r="J15" i="4" s="1"/>
  <c r="B25" i="4"/>
  <c r="D25" i="4" s="1"/>
  <c r="F16" i="4"/>
  <c r="G16" i="4" s="1"/>
  <c r="F19" i="4"/>
  <c r="G19" i="4" s="1"/>
  <c r="I22" i="4"/>
  <c r="J22" i="4" s="1"/>
  <c r="I25" i="4"/>
  <c r="J25" i="4" s="1"/>
  <c r="I16" i="4"/>
  <c r="J16" i="4" s="1"/>
  <c r="I19" i="4"/>
  <c r="J19" i="4" s="1"/>
  <c r="B23" i="4"/>
  <c r="D23" i="4" s="1"/>
  <c r="I18" i="4"/>
  <c r="J18" i="4" s="1"/>
  <c r="I24" i="4"/>
  <c r="J24" i="4" s="1"/>
  <c r="B17" i="4"/>
  <c r="D17" i="4" s="1"/>
  <c r="F20" i="4"/>
  <c r="G20" i="4" s="1"/>
  <c r="F23" i="4"/>
  <c r="G23" i="4" s="1"/>
  <c r="B26" i="4"/>
  <c r="D26" i="4" s="1"/>
  <c r="I17" i="4"/>
  <c r="J17" i="4" s="1"/>
  <c r="I20" i="4"/>
  <c r="J20" i="4" s="1"/>
  <c r="I23" i="4"/>
  <c r="J23" i="4" s="1"/>
  <c r="F26" i="4"/>
  <c r="G26" i="4" s="1"/>
  <c r="B16" i="4"/>
  <c r="D16" i="4" s="1"/>
  <c r="F17" i="4"/>
  <c r="G17" i="4" s="1"/>
  <c r="B20" i="4"/>
  <c r="D20" i="4" s="1"/>
  <c r="F21" i="4"/>
  <c r="G21" i="4" s="1"/>
  <c r="C8" i="1"/>
  <c r="C13" i="1"/>
  <c r="C3" i="1"/>
  <c r="A2" i="1"/>
  <c r="A28" i="1"/>
  <c r="A25" i="1"/>
  <c r="A24" i="1"/>
  <c r="A23" i="1"/>
  <c r="A21" i="1"/>
  <c r="A20" i="1"/>
  <c r="A19" i="1"/>
  <c r="A17" i="1"/>
  <c r="R27" i="5" l="1"/>
  <c r="H44" i="6"/>
  <c r="L2" i="6" a="1"/>
  <c r="L2" i="6" s="1"/>
  <c r="M2" i="6" s="1"/>
  <c r="A16" i="1"/>
  <c r="C14" i="1"/>
  <c r="B13" i="1"/>
  <c r="B7" i="1"/>
  <c r="B8" i="1"/>
  <c r="B6" i="1"/>
  <c r="A8" i="1"/>
  <c r="C9" i="1" l="1"/>
  <c r="C12" i="1"/>
  <c r="C11" i="1"/>
  <c r="C10" i="1"/>
  <c r="C7" i="1"/>
  <c r="C6" i="1"/>
  <c r="A6" i="1"/>
  <c r="A5" i="1"/>
  <c r="C4" i="1"/>
  <c r="A4" i="1"/>
  <c r="A3" i="1"/>
  <c r="A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tc={EF7587AC-BFFE-4A40-841F-32D1D8B27505}</author>
  </authors>
  <commentList>
    <comment ref="A13" authorId="0" shapeId="0" xr:uid="{EF7587AC-BFFE-4A40-841F-32D1D8B27505}">
      <text>
        <t>[Threaded comment]
Your version of Excel allows you to read this threaded comment; however, any edits to it will get removed if the file is opened in a newer version of Excel. Learn more: https://go.microsoft.com/fwlink/?linkid=870924
Comment:
    You can add as many lines as you need, only be sure the formulas are the same您可以根据需要添加任意多行，只需确保公式相同</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191F28B5-CEC4-4391-8962-8BC4911C19CA}">
      <text>
        <r>
          <rPr>
            <b/>
            <sz val="9"/>
            <color indexed="81"/>
            <rFont val="Tahoma"/>
            <family val="2"/>
          </rPr>
          <t>Author:</t>
        </r>
        <r>
          <rPr>
            <sz val="9"/>
            <color indexed="81"/>
            <rFont val="Tahoma"/>
            <family val="2"/>
          </rPr>
          <t xml:space="preserve">
This Indicator measures the reporting organization’s consumption of direct primary energy sources. The Indicator covers scope 1 of the WRI/WBCSD GHG Protocol.
Identify primary energy sources purchased by the reporting organization for its own consumption. This includes:
• Direct non-renewable energy sources including:
   • Coal;
   • Natural gas; and
   • Fuel distilled from crude oil, including gasoline, diesel, liquefied petroleum gas (LPG), compressed natural gas (CNG), liquefied natural gas (LNG), butane, propane, ethane, etc.
• Direct renewable energy sources including:
  • Biofuels;
  • Ethanol; and
  • Hydrogen.
(GRI, EN3)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<sst xmlns="http://schemas.openxmlformats.org/spreadsheetml/2006/main" count="1823" uniqueCount="317">
  <si>
    <t>English</t>
  </si>
  <si>
    <t>Chinese</t>
  </si>
  <si>
    <t>Product Life Cycle Accounting and Reporting Standard from GHG Protocol GHG Protocol 的产品生命周期核算和报告标准</t>
  </si>
  <si>
    <t>Scope 1 &amp; 2 GHG Inventory Guidance范围 1 和 2 温室气体清单指南</t>
  </si>
  <si>
    <t>GHG PROTOCOL温室气体协议</t>
  </si>
  <si>
    <t>tonCO2e/USD</t>
  </si>
  <si>
    <t>Units
单位</t>
  </si>
  <si>
    <t>kgCO2e</t>
  </si>
  <si>
    <t>kWh</t>
  </si>
  <si>
    <t>Flex</t>
  </si>
  <si>
    <t>ENERGY 能源</t>
  </si>
  <si>
    <t>Category 类别</t>
  </si>
  <si>
    <t>Data to be reported 需要申报的数据</t>
  </si>
  <si>
    <t>Type of Field 数据类型</t>
  </si>
  <si>
    <t>Description 描述</t>
  </si>
  <si>
    <t>01_JAN 一月</t>
  </si>
  <si>
    <t>02_FEB 二月</t>
  </si>
  <si>
    <t>03_MAR 三月</t>
  </si>
  <si>
    <t>04_APR 四月</t>
  </si>
  <si>
    <t>05_MAY 五月</t>
  </si>
  <si>
    <t>06_JUN 六月</t>
  </si>
  <si>
    <t>07_JUL 七月</t>
  </si>
  <si>
    <t>08_AUG 八月</t>
  </si>
  <si>
    <t>09_SEP 九月</t>
  </si>
  <si>
    <t>10_OCT 十月</t>
  </si>
  <si>
    <t>11_NOV 十一月</t>
  </si>
  <si>
    <t>12_DEC 十二月</t>
  </si>
  <si>
    <t>Annual Total 年度总额</t>
  </si>
  <si>
    <t>Please input below the  % of your fuels that come from the US or Canada 
请输入以下来自美国或加拿大的燃油百分比%</t>
  </si>
  <si>
    <t>Consumption of purchased or acquired energy in MWh 购买或获得的能源消耗量（兆瓦时）</t>
  </si>
  <si>
    <t>Energy source and unit
能源来源及单位</t>
  </si>
  <si>
    <t>Energy Consumption [EC] 能源消耗量</t>
  </si>
  <si>
    <t>Direct Energy sources (SCOPE 1) 
直接能源（范围1）</t>
  </si>
  <si>
    <t>Natural Gas (M3) 天然气（M3）</t>
  </si>
  <si>
    <t>[numerical]
[数字]</t>
  </si>
  <si>
    <t>Please provide your inputs in M³ ; Please separate decimals with dots “.” (Example: 10.00)
 请输入M3数; 请用小数点“.”分隔小数（例如：10.00）</t>
  </si>
  <si>
    <t>Natural Gas  
天然气
(MWh)</t>
  </si>
  <si>
    <t>Natural Gas</t>
  </si>
  <si>
    <t>M3</t>
  </si>
  <si>
    <t>MWh/m3</t>
  </si>
  <si>
    <t>LP Gas (Liters) 
液化石油气 （升）</t>
  </si>
  <si>
    <t>Please provide your inputs in LITERS ; Please separate decimals with dots “.” (Example: 10.00)
 请输入公升数 ; 请用小数点“.”分隔小数（例如：10.00）</t>
  </si>
  <si>
    <t>LP Gas 
液化石油气 
(MWh)</t>
  </si>
  <si>
    <t>LP Gas</t>
  </si>
  <si>
    <t>Lt</t>
  </si>
  <si>
    <t>MWh/lt</t>
  </si>
  <si>
    <t>Gasoline (Liters) 汽油（升）</t>
  </si>
  <si>
    <t>Gasoline 
 汽油
(MWh)</t>
  </si>
  <si>
    <t>Gasoline</t>
  </si>
  <si>
    <t>Diesel (M3) 
柴油（M3）</t>
  </si>
  <si>
    <t>Diesel 
柴油
(MWh)</t>
  </si>
  <si>
    <t>Diesel</t>
  </si>
  <si>
    <t>Ethanol (M³)
乙醇（M³）</t>
  </si>
  <si>
    <t>Ethanol 
乙醇
(MWh)</t>
  </si>
  <si>
    <t>Ethanol</t>
  </si>
  <si>
    <t>Biodiesel (Liters)
生物柴油（升）</t>
  </si>
  <si>
    <t>Biodiesel 
生物柴油
(MWh)</t>
  </si>
  <si>
    <t>Biodiesel</t>
  </si>
  <si>
    <t>Fuel data source
燃料数据来源</t>
  </si>
  <si>
    <t>Invoices 发票</t>
  </si>
  <si>
    <t>Indirect sources (SCOPE 2)
 间接能源 （范围2）</t>
  </si>
  <si>
    <t>Electricity 电力 (KWh)</t>
  </si>
  <si>
    <t>Please provide your inputs in KWh ; Please separate decimals with dots “.” (Example: 10.00)
 请输入KWh数
请用小数点“.”分隔小数（例如：10.00）</t>
  </si>
  <si>
    <t>Not required
不需要</t>
  </si>
  <si>
    <t>Electricity 
 电力
(MWh)</t>
  </si>
  <si>
    <t>Partial PPA (kWh)</t>
  </si>
  <si>
    <t>Not required</t>
  </si>
  <si>
    <t>Please enter the % of renewable energy of the partial PPA</t>
  </si>
  <si>
    <t>Electricity factor (gCO2e / kWh) 
电力因子（gCO2e / kWh）</t>
  </si>
  <si>
    <r>
      <t xml:space="preserve">Please input the factor in the units </t>
    </r>
    <r>
      <rPr>
        <b/>
        <sz val="11"/>
        <rFont val="Arial"/>
        <family val="2"/>
      </rPr>
      <t>[g CO2e/KWh]</t>
    </r>
    <r>
      <rPr>
        <sz val="11"/>
        <rFont val="Arial"/>
        <family val="2"/>
      </rPr>
      <t xml:space="preserve">
The emission factors are coefficients for the amounts of certain gases that are released when fuels are burned and for when electricity is generated. They do not vary per month, only per year
请输入单位为[g CO2e/KWh]的系数
排放系数是燃料燃烧和发电时释放的某些气体量的系数。它们每月不会变化，仅每年变化</t>
    </r>
  </si>
  <si>
    <t>Renewable energry</t>
  </si>
  <si>
    <t>Renewable electricity purchased (kWh)</t>
  </si>
  <si>
    <t>Please provide your inputs in KWh 
Please separate decimals with dots “.” (Example: 10.00)
 请输入KWh数
请用小数点“.”分隔小数（例如：10.00）</t>
  </si>
  <si>
    <t>Custom EF</t>
  </si>
  <si>
    <t>Electricity generated on-site from renewable sources (kWh) 由可再生资源产生的电力 （kWh）</t>
  </si>
  <si>
    <t>Fuel</t>
  </si>
  <si>
    <t>Unit</t>
  </si>
  <si>
    <t>Conversion factor</t>
  </si>
  <si>
    <t>US EF</t>
  </si>
  <si>
    <t>Electricity data source 
电力数据来源</t>
  </si>
  <si>
    <t>Calculated fields 计算部分</t>
  </si>
  <si>
    <t>NG-CO2 Emissions
天然气-CO2排放量</t>
  </si>
  <si>
    <t>Calculated 计算</t>
  </si>
  <si>
    <t>[Stationary Natural Gas (ton CO2e)]+[Mobile Natural Gas (ton CO2e)]
[固定天然气（吨CO2当量）]+[移动天然气（吨CO2当量）]</t>
  </si>
  <si>
    <t>Calculated data 计算的数据</t>
  </si>
  <si>
    <t>LP_Gas-CO2 Emissions
液化石油气 -CO2排放量</t>
  </si>
  <si>
    <t>[Stationary LP Gas (ton CO2e)]+[Mobile LP Gas (ton CO2e)]
[固定液化石油气（吨CO2当量）]+[移动液化天然气（吨CO2当量）]</t>
  </si>
  <si>
    <t>Gasoline-CO2 Emissions
汽油-CO2排放量</t>
  </si>
  <si>
    <t>[Stationary Gasoline (ton CO2e)]+[Mobile Gasoline (ton CO2e)]
[固定汽油（吨CO2当量）]+[移动汽油（吨CO2当量）]</t>
  </si>
  <si>
    <t>Diesel-CO2 Emissions
柴油-CO2排放量</t>
  </si>
  <si>
    <t>[Stationary Diesel (ton CO2e)]+[Mobile Diesel (ton CO2e)]
[固定柴油（吨CO2当量）]+[移动柴油（吨CO2当量）]</t>
  </si>
  <si>
    <t>Ethanol-CO2 Emissions
乙醇 -CO2排放量</t>
  </si>
  <si>
    <t>[Stationary Ethanol (ton CO2e)]+[Mobile Ethanol (ton CO2e)]
[固定乙醇（吨CO2当量）]+[移动乙醇（吨CO2当量）]</t>
  </si>
  <si>
    <t>Bio-Diesel-CO2 Emissions
生物柴油 -CO2排放量</t>
  </si>
  <si>
    <t>[Stationary Bio-Diesel (ton CO2e)]+[Mobile Bio-Diesel (ton CO2e)]
[固定生物柴油（吨CO2当量）]+[移动生物柴油（吨CO2当量）]</t>
  </si>
  <si>
    <t>SCOPE 1 - CO2 Emissions [Metric ton CO2e]
范围1-CO2排放量 [公吨CO2e]</t>
  </si>
  <si>
    <t xml:space="preserve"> =[NG-CO2 Emissions]+[LP_Gas-CO2 Emissions]+[Gasoline-CO2 Emissions]+[Diesel-CO2 Emissions]+[Ethanol-CO2 Emissions]+[Bio-Diesel-CO2 Emissions]
=[天然气-CO2排放]+[LP_Gas-CO2排放]+[汽油-CO2排放]+[柴油-CO2排放物]+[乙醇-CO2排放量]+[生物柴油-CO2的排放量]</t>
  </si>
  <si>
    <r>
      <t xml:space="preserve">SCOPE 1 - CO2 Emissions [Metric ton CO2e]
</t>
    </r>
    <r>
      <rPr>
        <b/>
        <sz val="16"/>
        <rFont val="Arial"/>
        <family val="2"/>
      </rPr>
      <t>范围1-CO2排放量 [公吨CO2e]</t>
    </r>
  </si>
  <si>
    <r>
      <t xml:space="preserve">Renewable energy consumption
</t>
    </r>
    <r>
      <rPr>
        <b/>
        <sz val="18"/>
        <rFont val="Arial"/>
        <family val="2"/>
      </rPr>
      <t>可再生能源消耗</t>
    </r>
  </si>
  <si>
    <t>SCOPE 2 - CO2 Emissions [Metric ton CO2e]
范围2-CO2排放量 [公吨CO2e]</t>
  </si>
  <si>
    <t xml:space="preserve"> =(Electricity (kWh)*Electricity Factor)
=（用电量（kWh）*电力系数）</t>
  </si>
  <si>
    <r>
      <t xml:space="preserve">SCOPE 2 - CO2 Emissions [Metric ton CO2e]
</t>
    </r>
    <r>
      <rPr>
        <b/>
        <sz val="16"/>
        <rFont val="Arial"/>
        <family val="2"/>
      </rPr>
      <t>范围2-CO2排放量 [公吨CO2e]</t>
    </r>
  </si>
  <si>
    <r>
      <t xml:space="preserve">Non-renewable energy consumption
</t>
    </r>
    <r>
      <rPr>
        <b/>
        <sz val="18"/>
        <rFont val="Arial"/>
        <family val="2"/>
      </rPr>
      <t>不可再生能源消耗</t>
    </r>
  </si>
  <si>
    <t>Total Scope 1 + Scope 2 CO2e Emissions
总CO2排放量</t>
  </si>
  <si>
    <t xml:space="preserve"> =[SCOPE 1 - CO2 Emissions]+[SCOPE 2 - CO2 Emissions]
=[范围1-CO2排放量]+[范围2-CO2排放量]
</t>
  </si>
  <si>
    <r>
      <t xml:space="preserve">Total Scope 1 + Scope 2 CO2e Emissions
</t>
    </r>
    <r>
      <rPr>
        <b/>
        <sz val="16"/>
        <rFont val="Arial"/>
        <family val="2"/>
      </rPr>
      <t>总CO2排放量</t>
    </r>
  </si>
  <si>
    <r>
      <t xml:space="preserve">Total energy consumption
</t>
    </r>
    <r>
      <rPr>
        <b/>
        <sz val="18"/>
        <rFont val="Arial"/>
        <family val="2"/>
      </rPr>
      <t>能源消耗总量</t>
    </r>
  </si>
  <si>
    <r>
      <t>Notes:
*</t>
    </r>
    <r>
      <rPr>
        <b/>
        <sz val="12"/>
        <rFont val="Arial"/>
        <family val="2"/>
      </rPr>
      <t>This file is based on the following METHODOLOGIES (to be filled in the(C5.2) section of CDP questionnaire):</t>
    </r>
    <r>
      <rPr>
        <sz val="12"/>
        <rFont val="Arial"/>
        <family val="2"/>
      </rPr>
      <t xml:space="preserve">
-Greenhouse Gas Protocol: Scope 2 Guidance (An amendment to the GHG Protocol corporate Standard)
-The Greenhouse Gas Protocol: A Corporate Accounting and Reporting Standard (Revised Edition)
-The Greenhouse Gas Protocol: Scope 2 Guidance
</t>
    </r>
    <r>
      <rPr>
        <b/>
        <sz val="12"/>
        <rFont val="Arial"/>
        <family val="2"/>
      </rPr>
      <t xml:space="preserve">备注：
*本文件基于以下方法（填写在CDP问卷的（C5.2）部分）：
</t>
    </r>
    <r>
      <rPr>
        <sz val="12"/>
        <rFont val="Arial"/>
        <family val="2"/>
      </rPr>
      <t xml:space="preserve">
-温室气体协议：范围2指南（温室气体协议公司标准修正案）
-温室气体议定书：企业会计和报告标准（修订版）
-温室气体议定书：范围2指南
</t>
    </r>
  </si>
  <si>
    <r>
      <rPr>
        <b/>
        <sz val="10"/>
        <rFont val="Arial"/>
        <family val="2"/>
      </rPr>
      <t xml:space="preserve">Disclaimer: </t>
    </r>
    <r>
      <rPr>
        <sz val="11"/>
        <color theme="1"/>
        <rFont val="Calibri"/>
        <family val="2"/>
        <scheme val="minor"/>
      </rPr>
      <t>Flex gives no warranty and accepts no responsibility or liability for i) errors or omissions in the content; ii)the accuracy or the completeness of the information and materials; and iii) any calculations, results or information derived from the use of any information contained in this document. Under no circumstance will Flex be held liable in any way for any claim, damages, losses, expenses, costs or liabilities whatsoever (including, without limitation, any direct or indirect damages for loss of profits, business interruption or information) resulting or arising directly or indirectly from the use of  or inability to use this document, or reliance on the information and materials on this document. Flex has exercised reasonable efforts to include accurate and up to date information
免责声明：Flex对以下情形不作任何保证，也不承担任何责任或责任；i）内容中的错误或遗漏；ii）信息和材料的准确性或完整性；以及iii）使用本文件中包含的任何信息得出的任何计算、结果或信息。在任何情况下，对于因使用或无法使用本文件或依赖本文件中的信息和材料而直接或间接导致的任何索赔、损害、损失、费用、成本或责任（包括但不限于利润损失、业务中断或信息损失的任何直接或间接损害），Flex均不承担任何责任。Flex已作出努力确保信息的准确性和及时性</t>
    </r>
  </si>
  <si>
    <r>
      <rPr>
        <b/>
        <sz val="12"/>
        <rFont val="Arial"/>
        <family val="2"/>
      </rPr>
      <t>Glossary</t>
    </r>
    <r>
      <rPr>
        <sz val="12"/>
        <rFont val="Arial"/>
        <family val="2"/>
      </rPr>
      <t>:</t>
    </r>
  </si>
  <si>
    <t>*Scope 1 CO2 Emissions: All Direct Emissions from the activities of an organisation or under their control. Including fuel combustion on site such as gas boilers, fleet vehicles, etc.
*Scope 2 CO2 Emissions:  Indirect Emissions from purchased electricity 
*NG-CO2 Emissions: CO2 emissions related with natural gas
*LP_Gas_CO2 Emissions: CO2 emissions related with natural gas*Scope 1 Mobile Sources
CO2  Emissions = Fuel*Emission Factor
CH4 Emissions = Distance*Emission Factor
N2O Emissions = Distance*Emission Factor
*Scope 1 Stationary Sources
CO2 Emissions = Fuel*Emission Factor
CH4  Emissions = Fuel*Emission Factor
N2O Emissions = Fuel*Emission Factor
CO2e = Is the normalized unit to measure greenhouse gas emissions that encompasses CO2 as well as other GHG gases  
*Ethanol and biodiesel mobile and stationary emissions does not include CO2 emissions, only CH4 and N2O.
*范围1二氧化碳排放：组织活动或其控制下的所有直接排放。包括现场燃料燃烧，如燃气锅炉、车队车辆等。
*范围2 CO2排放：购电的间接排放
*NG-CO2排放：与天然气相关的CO2排放
*LP_Gas_CO2排放：与天然气相关的CO2排放*范围1移动源
CO2排放=燃料*排放系数
CH4排放=距离*排放系数
N2O排放=距离*排放系数
*范围1固定源
CO2排放=燃料*排放系数
CH4排放=燃料*排放系数
N2O排放=燃料*排放系数
CO2e=是衡量包括CO2和其他GHG气体的温室气体排放的标准化单位
*乙醇和生物柴油的移动和固定排放不包括CO2排放，仅包括CH4和N2O。</t>
  </si>
  <si>
    <t>Weighted Electricity factor 加权电力系数</t>
  </si>
  <si>
    <t>Weighted Electricity factor 加权电力系数 [gCO2e/kWh]</t>
  </si>
  <si>
    <t>Continent</t>
  </si>
  <si>
    <t>Continents</t>
  </si>
  <si>
    <t>Americas</t>
  </si>
  <si>
    <t xml:space="preserve">Europe </t>
  </si>
  <si>
    <t>Asia</t>
  </si>
  <si>
    <t>Other</t>
  </si>
  <si>
    <t>Country / Administrative Region</t>
  </si>
  <si>
    <t>Country / Province / State / Region (For US see map on right) / Provider / Agency</t>
  </si>
  <si>
    <t>Electricity per region  电力 (kWh)</t>
  </si>
  <si>
    <t>Custom factor</t>
  </si>
  <si>
    <t>Electricity factor
电力因子 (mass CO2e / energy)</t>
  </si>
  <si>
    <t xml:space="preserve">% </t>
  </si>
  <si>
    <t>Σ Weighted Electricity factor 加权电力系数 [gCO2e/kWh]</t>
  </si>
  <si>
    <t>Europe</t>
  </si>
  <si>
    <t>Argentina</t>
  </si>
  <si>
    <t>Brazil</t>
  </si>
  <si>
    <t>Canada</t>
  </si>
  <si>
    <t>Mexico</t>
  </si>
  <si>
    <t>USandPuertoRico</t>
  </si>
  <si>
    <t>EU</t>
  </si>
  <si>
    <t>UK</t>
  </si>
  <si>
    <t>Switzerland</t>
  </si>
  <si>
    <t>PR of China</t>
  </si>
  <si>
    <t>Hong Kong</t>
  </si>
  <si>
    <t>India</t>
  </si>
  <si>
    <t>Indonesia</t>
  </si>
  <si>
    <t>Japan</t>
  </si>
  <si>
    <t>Malaysia</t>
  </si>
  <si>
    <t>Saudi Arabia</t>
  </si>
  <si>
    <t>Singapore</t>
  </si>
  <si>
    <t>Thailand</t>
  </si>
  <si>
    <t>Taiwan</t>
  </si>
  <si>
    <t>Australia</t>
  </si>
  <si>
    <t>Kenya</t>
  </si>
  <si>
    <t>New Zealand</t>
  </si>
  <si>
    <t>Custom</t>
  </si>
  <si>
    <t>Country / Administrative region</t>
  </si>
  <si>
    <t>All countries/regions</t>
  </si>
  <si>
    <t>EF</t>
  </si>
  <si>
    <t>Units</t>
  </si>
  <si>
    <t>Source</t>
  </si>
  <si>
    <t>Link</t>
  </si>
  <si>
    <t>N/A</t>
  </si>
  <si>
    <t>PRofChina</t>
  </si>
  <si>
    <t>UNFCCC - IFI - AR</t>
  </si>
  <si>
    <t>UNFCCC - IFI - BR</t>
  </si>
  <si>
    <t>British Columbia</t>
  </si>
  <si>
    <t>SEMARNAT</t>
  </si>
  <si>
    <t>AKGD (ASCC Alaska Grid)</t>
  </si>
  <si>
    <t>Austria</t>
  </si>
  <si>
    <t>UK Industry</t>
  </si>
  <si>
    <t>UNFCCC - IFI - CH</t>
  </si>
  <si>
    <t>PR Of China</t>
  </si>
  <si>
    <t>HK Electric Company</t>
  </si>
  <si>
    <t>Central Electricity Authority</t>
  </si>
  <si>
    <t>UNFCCC - IFI - IND</t>
  </si>
  <si>
    <t>UNFCCC - IFI - JP</t>
  </si>
  <si>
    <t>Tenaga Nasional Berhad (TNB)</t>
  </si>
  <si>
    <t>UNFCCC - IFI - Saudi</t>
  </si>
  <si>
    <t>Energy Market Authority</t>
  </si>
  <si>
    <t>Thai Government Ministry of Energy – Energy Policy and Planning Office (EPPO)</t>
  </si>
  <si>
    <t>Bureau of Energy, Ministry of Economic Affairs</t>
  </si>
  <si>
    <t>New South Wales</t>
  </si>
  <si>
    <t>UNFCCC - IFI - Kenya</t>
  </si>
  <si>
    <t>Custom [lbCO2e / MWh]</t>
  </si>
  <si>
    <t>lbCO2e / MWh</t>
  </si>
  <si>
    <t>EPA - GHG Emissions Factors Hub</t>
  </si>
  <si>
    <t>https://www.epa.gov/climateleadership/ghg-emission-factors-hub</t>
  </si>
  <si>
    <t>HongKong</t>
  </si>
  <si>
    <t>Alberta</t>
  </si>
  <si>
    <t>AKMS (ASCC Miscellaneous)</t>
  </si>
  <si>
    <t>Belgium</t>
  </si>
  <si>
    <t>UK Commercial / Public Sector</t>
  </si>
  <si>
    <t>Australian Capital Territory</t>
  </si>
  <si>
    <t>Custom [TonCO2e / MWh]</t>
  </si>
  <si>
    <t>NewZealand</t>
  </si>
  <si>
    <t>Saskatchewan</t>
  </si>
  <si>
    <t>AZNM (WECC Southwest)</t>
  </si>
  <si>
    <t>Bulgaria</t>
  </si>
  <si>
    <t>UK Domestic</t>
  </si>
  <si>
    <t>Victoria</t>
  </si>
  <si>
    <t>Custom [gCO2e / kWh]</t>
  </si>
  <si>
    <t>Manitoba</t>
  </si>
  <si>
    <t>CAMX (WECC California)</t>
  </si>
  <si>
    <t>Croatia</t>
  </si>
  <si>
    <t>Queensland</t>
  </si>
  <si>
    <t>Custom [kgCO2e / kWh]</t>
  </si>
  <si>
    <t>Ontario</t>
  </si>
  <si>
    <t>ERCT (ERCOT All)</t>
  </si>
  <si>
    <t>Cyprus</t>
  </si>
  <si>
    <t>South Australia</t>
  </si>
  <si>
    <t>Quebec</t>
  </si>
  <si>
    <t>FRCC (FRCC All)</t>
  </si>
  <si>
    <t>Czechia</t>
  </si>
  <si>
    <t>Western Australia</t>
  </si>
  <si>
    <t>SaudiArabia</t>
  </si>
  <si>
    <t>New Brunswick</t>
  </si>
  <si>
    <t>HIMS (HICC Miscellaneous)</t>
  </si>
  <si>
    <t>Denmark</t>
  </si>
  <si>
    <t>SWIS - South West Insterconnected System</t>
  </si>
  <si>
    <t xml:space="preserve">Singapore </t>
  </si>
  <si>
    <t>Nova Scotia</t>
  </si>
  <si>
    <t>HIOA (HICC Oahu)</t>
  </si>
  <si>
    <t>Estonia</t>
  </si>
  <si>
    <t>Prince Edward Island</t>
  </si>
  <si>
    <t>MROE (MRO East)</t>
  </si>
  <si>
    <t>EU-27</t>
  </si>
  <si>
    <t>Newfoundland and Labrador</t>
  </si>
  <si>
    <t>MROW (MRO West)</t>
  </si>
  <si>
    <t>Finland</t>
  </si>
  <si>
    <t>Yukon</t>
  </si>
  <si>
    <t>NEWE (NPCC New England)</t>
  </si>
  <si>
    <t>France</t>
  </si>
  <si>
    <t>Northwest Territories</t>
  </si>
  <si>
    <t>NWPP (WECC Northwest)</t>
  </si>
  <si>
    <t>Germany</t>
  </si>
  <si>
    <t>Nunavut</t>
  </si>
  <si>
    <t>NYCW (NPCC NYC/Westchester)</t>
  </si>
  <si>
    <t>Greece</t>
  </si>
  <si>
    <t>NYLI (NPCC Long Island)</t>
  </si>
  <si>
    <t>Hungary</t>
  </si>
  <si>
    <t>NYUP (NPCC Upstate NY)</t>
  </si>
  <si>
    <t>Ireland</t>
  </si>
  <si>
    <t>PRMS (Puerto Rico Miscellaneous)</t>
  </si>
  <si>
    <t>Italy</t>
  </si>
  <si>
    <t>RFCE (RFC East)</t>
  </si>
  <si>
    <t>Latvia</t>
  </si>
  <si>
    <t>RFCM (RFC Michigan)</t>
  </si>
  <si>
    <t>Lithuania</t>
  </si>
  <si>
    <t>RFCW (RFC West)</t>
  </si>
  <si>
    <t>Luxembourg</t>
  </si>
  <si>
    <t>RMPA (WECC Rockies)</t>
  </si>
  <si>
    <t>Malta</t>
  </si>
  <si>
    <t>SPNO (SPP North)</t>
  </si>
  <si>
    <t>Netherlands</t>
  </si>
  <si>
    <t>SPSO (SPP South)</t>
  </si>
  <si>
    <t>Poland</t>
  </si>
  <si>
    <t>SRMV (SERC Mississippi Valley)</t>
  </si>
  <si>
    <t>Portugal</t>
  </si>
  <si>
    <t>SRMW (SERC Midwest)</t>
  </si>
  <si>
    <t>Romania</t>
  </si>
  <si>
    <t>SRSO (SERC South)</t>
  </si>
  <si>
    <t>Slovakia</t>
  </si>
  <si>
    <t>SRTV (SERC Tennessee Valley)</t>
  </si>
  <si>
    <t>Slovenia</t>
  </si>
  <si>
    <t>SRVC (SERC Virginia/Carolina)</t>
  </si>
  <si>
    <t>Spain</t>
  </si>
  <si>
    <t>US Average</t>
  </si>
  <si>
    <t>Sweden</t>
  </si>
  <si>
    <t>gCO2e / kWh</t>
  </si>
  <si>
    <t>European Environment Agency - EEA</t>
  </si>
  <si>
    <t>https://www.eea.europa.eu/en/analysis/indicators/greenhouse-gas-emission-intensity-of-1</t>
  </si>
  <si>
    <t>Sum Total总计</t>
  </si>
  <si>
    <r>
      <t xml:space="preserve">Input this number in the </t>
    </r>
    <r>
      <rPr>
        <b/>
        <sz val="10"/>
        <color theme="0"/>
        <rFont val="Arial"/>
        <family val="2"/>
      </rPr>
      <t>Env Template</t>
    </r>
    <r>
      <rPr>
        <sz val="10"/>
        <color theme="0"/>
        <rFont val="Arial"/>
        <family val="2"/>
      </rPr>
      <t xml:space="preserve"> tab in the Electricity factor row 在“环境模板”选项卡中“电力系数”行输入此数字</t>
    </r>
  </si>
  <si>
    <t>TonCO2e / MWh</t>
  </si>
  <si>
    <t>kgCO2e / kWh</t>
  </si>
  <si>
    <t>Ministry of Ecology and Environment of the PRC</t>
  </si>
  <si>
    <t>中华人民共和国生态环境部 (mee.gov.cn)</t>
  </si>
  <si>
    <t>Hong Kong Electric Company</t>
  </si>
  <si>
    <t>https://www.hkelectric.com/en/sustainability/sustainability-reports</t>
  </si>
  <si>
    <t>Government of India Ministry of Power Central Electricity Authority</t>
  </si>
  <si>
    <t xml:space="preserve">https://cea.nic.in/cdm-co2-baseline-database/?lang=en </t>
  </si>
  <si>
    <t>Tenaga Nasional Berhad (tnb.com.my)</t>
  </si>
  <si>
    <t>Energy Market Authority (EMA)</t>
  </si>
  <si>
    <t>https://www.ema.gov.sg/</t>
  </si>
  <si>
    <t>https://www.moeaboe.gov.tw/ECW/English/home/English.aspx</t>
  </si>
  <si>
    <t>SEMARNAT - Registro Nacional de Emisiones RENE</t>
  </si>
  <si>
    <t>https://www.gob.mx/semarnat/acciones-y-programas/registro-nacional-de-emisiones-rene</t>
  </si>
  <si>
    <t>Environment and Climate Change Canada</t>
  </si>
  <si>
    <t>https://publications.gc.ca/site/eng/9.922460/publication.html</t>
  </si>
  <si>
    <t>Department of Climate Change, Energy, the Environment and Water</t>
  </si>
  <si>
    <t>https://www.dcceew.gov.au/climate-change/publications/national-greenhouse-accounts-factors</t>
  </si>
  <si>
    <t>Department of Energy Security and Net Zero - DESNZ</t>
  </si>
  <si>
    <t>https://assets.publishing.service.gov.uk/media/6567994fcc1ec5000d8eef17/data-tables-1-19.xlsx</t>
  </si>
  <si>
    <t>UNFCCC Harmonized IFI Default Grid Factors</t>
  </si>
  <si>
    <t>https://unfccc.int/documents/461676</t>
  </si>
  <si>
    <t>https://www.eppo.go.th/index.php/en/en-energystatistics/co2-statistic</t>
  </si>
  <si>
    <t>Ministry for the environment</t>
  </si>
  <si>
    <t>https://environment.govt.nz/assets/publications/climate-change/industrial-allocation-guide-to-data-collection-2023.pdf</t>
  </si>
  <si>
    <t>INSTRUCTIONS</t>
  </si>
  <si>
    <r>
      <t xml:space="preserve">Follow this instructions if your company </t>
    </r>
    <r>
      <rPr>
        <b/>
        <sz val="9"/>
        <rFont val="Century Gothic"/>
        <family val="2"/>
      </rPr>
      <t>HAS</t>
    </r>
    <r>
      <rPr>
        <sz val="9"/>
        <rFont val="Century Gothic"/>
        <family val="2"/>
      </rPr>
      <t xml:space="preserve"> Global GHG and Energy calculated</t>
    </r>
  </si>
  <si>
    <t>GHG Emissions</t>
  </si>
  <si>
    <r>
      <rPr>
        <b/>
        <sz val="8"/>
        <rFont val="Century Gothic"/>
        <family val="2"/>
      </rPr>
      <t xml:space="preserve">In Primary Data Tab: </t>
    </r>
    <r>
      <rPr>
        <sz val="8"/>
        <rFont val="Century Gothic"/>
        <family val="2"/>
      </rPr>
      <t xml:space="preserve">
1. In cell </t>
    </r>
    <r>
      <rPr>
        <b/>
        <sz val="8"/>
        <rFont val="Century Gothic"/>
        <family val="2"/>
      </rPr>
      <t>G5</t>
    </r>
    <r>
      <rPr>
        <sz val="8"/>
        <rFont val="Century Gothic"/>
        <family val="2"/>
      </rPr>
      <t xml:space="preserve">, write your company's </t>
    </r>
    <r>
      <rPr>
        <b/>
        <sz val="8"/>
        <rFont val="Century Gothic"/>
        <family val="2"/>
      </rPr>
      <t xml:space="preserve">SCOPE 1 GHG emissions </t>
    </r>
    <r>
      <rPr>
        <sz val="8"/>
        <rFont val="Century Gothic"/>
        <family val="2"/>
      </rPr>
      <t>in metric tons of CO2e</t>
    </r>
    <r>
      <rPr>
        <b/>
        <sz val="8"/>
        <rFont val="Century Gothic"/>
        <family val="2"/>
      </rPr>
      <t xml:space="preserve">
</t>
    </r>
    <r>
      <rPr>
        <sz val="8"/>
        <rFont val="Century Gothic"/>
        <family val="2"/>
      </rPr>
      <t xml:space="preserve">2. In cell </t>
    </r>
    <r>
      <rPr>
        <b/>
        <sz val="8"/>
        <rFont val="Century Gothic"/>
        <family val="2"/>
      </rPr>
      <t>G6</t>
    </r>
    <r>
      <rPr>
        <sz val="8"/>
        <rFont val="Century Gothic"/>
        <family val="2"/>
      </rPr>
      <t xml:space="preserve">, write your company's </t>
    </r>
    <r>
      <rPr>
        <b/>
        <sz val="8"/>
        <rFont val="Century Gothic"/>
        <family val="2"/>
      </rPr>
      <t xml:space="preserve">SCOPE 2 GHG emissions </t>
    </r>
    <r>
      <rPr>
        <sz val="8"/>
        <rFont val="Century Gothic"/>
        <family val="2"/>
      </rPr>
      <t>in metric tons of CO2e</t>
    </r>
  </si>
  <si>
    <t>-</t>
  </si>
  <si>
    <t>Energy</t>
  </si>
  <si>
    <r>
      <rPr>
        <b/>
        <sz val="8"/>
        <rFont val="Century Gothic"/>
        <family val="2"/>
      </rPr>
      <t xml:space="preserve">In Primary Data Tab: 
</t>
    </r>
    <r>
      <rPr>
        <sz val="8"/>
        <rFont val="Century Gothic"/>
        <family val="2"/>
      </rPr>
      <t xml:space="preserve">
1. In cell </t>
    </r>
    <r>
      <rPr>
        <b/>
        <sz val="8"/>
        <rFont val="Century Gothic"/>
        <family val="2"/>
      </rPr>
      <t>J5</t>
    </r>
    <r>
      <rPr>
        <sz val="8"/>
        <rFont val="Century Gothic"/>
        <family val="2"/>
      </rPr>
      <t xml:space="preserve">, write your company's </t>
    </r>
    <r>
      <rPr>
        <b/>
        <sz val="8"/>
        <rFont val="Century Gothic"/>
        <family val="2"/>
      </rPr>
      <t xml:space="preserve">Global NON-renewable energy consumption </t>
    </r>
    <r>
      <rPr>
        <sz val="8"/>
        <rFont val="Century Gothic"/>
        <family val="2"/>
      </rPr>
      <t>in MWh</t>
    </r>
    <r>
      <rPr>
        <b/>
        <sz val="8"/>
        <rFont val="Century Gothic"/>
        <family val="2"/>
      </rPr>
      <t xml:space="preserve">
</t>
    </r>
    <r>
      <rPr>
        <sz val="8"/>
        <rFont val="Century Gothic"/>
        <family val="2"/>
      </rPr>
      <t xml:space="preserve">2. In cell </t>
    </r>
    <r>
      <rPr>
        <b/>
        <sz val="8"/>
        <rFont val="Century Gothic"/>
        <family val="2"/>
      </rPr>
      <t>J6</t>
    </r>
    <r>
      <rPr>
        <sz val="8"/>
        <rFont val="Century Gothic"/>
        <family val="2"/>
      </rPr>
      <t xml:space="preserve">, write your company's </t>
    </r>
    <r>
      <rPr>
        <b/>
        <sz val="8"/>
        <rFont val="Century Gothic"/>
        <family val="2"/>
      </rPr>
      <t xml:space="preserve">Global renewable energy consumption </t>
    </r>
    <r>
      <rPr>
        <sz val="8"/>
        <rFont val="Century Gothic"/>
        <family val="2"/>
      </rPr>
      <t>in MWh</t>
    </r>
  </si>
  <si>
    <r>
      <t xml:space="preserve">Follow this instructions if your company </t>
    </r>
    <r>
      <rPr>
        <b/>
        <sz val="9"/>
        <rFont val="Century Gothic"/>
        <family val="2"/>
      </rPr>
      <t>DOES NOT HAVE</t>
    </r>
    <r>
      <rPr>
        <sz val="9"/>
        <rFont val="Century Gothic"/>
        <family val="2"/>
      </rPr>
      <t xml:space="preserve"> Global GHG and Energy calculated</t>
    </r>
  </si>
  <si>
    <r>
      <t xml:space="preserve">In  Input Tab: 
</t>
    </r>
    <r>
      <rPr>
        <sz val="8"/>
        <rFont val="Century Gothic"/>
        <family val="2"/>
      </rPr>
      <t xml:space="preserve">1. From the list of energy sources, write the monthly consumption your organization had the last calendar year, use the cells </t>
    </r>
    <r>
      <rPr>
        <b/>
        <sz val="8"/>
        <rFont val="Century Gothic"/>
        <family val="2"/>
      </rPr>
      <t xml:space="preserve">G3 to R17. </t>
    </r>
    <r>
      <rPr>
        <sz val="8"/>
        <rFont val="Century Gothic"/>
        <family val="2"/>
      </rPr>
      <t xml:space="preserve">You can enter only the annual values in </t>
    </r>
    <r>
      <rPr>
        <b/>
        <sz val="8"/>
        <rFont val="Century Gothic"/>
        <family val="2"/>
      </rPr>
      <t>column S</t>
    </r>
    <r>
      <rPr>
        <sz val="8"/>
        <rFont val="Century Gothic"/>
        <family val="2"/>
      </rPr>
      <t xml:space="preserve"> </t>
    </r>
    <r>
      <rPr>
        <b/>
        <sz val="8"/>
        <rFont val="Century Gothic"/>
        <family val="2"/>
      </rPr>
      <t xml:space="preserve">
In the Electricity Factor Tab: 
</t>
    </r>
    <r>
      <rPr>
        <sz val="8"/>
        <rFont val="Century Gothic"/>
        <family val="2"/>
      </rPr>
      <t xml:space="preserve">1. In </t>
    </r>
    <r>
      <rPr>
        <b/>
        <sz val="8"/>
        <rFont val="Century Gothic"/>
        <family val="2"/>
      </rPr>
      <t xml:space="preserve">column A, </t>
    </r>
    <r>
      <rPr>
        <sz val="8"/>
        <rFont val="Century Gothic"/>
        <family val="2"/>
      </rPr>
      <t xml:space="preserve">write the locations in which your organization consumed electricity 
2.  In </t>
    </r>
    <r>
      <rPr>
        <b/>
        <sz val="8"/>
        <rFont val="Century Gothic"/>
        <family val="2"/>
      </rPr>
      <t xml:space="preserve">column B, </t>
    </r>
    <r>
      <rPr>
        <sz val="8"/>
        <rFont val="Century Gothic"/>
        <family val="2"/>
      </rPr>
      <t xml:space="preserve">write the electricity consumption from each of the locations 
3. In </t>
    </r>
    <r>
      <rPr>
        <b/>
        <sz val="8"/>
        <rFont val="Century Gothic"/>
        <family val="2"/>
      </rPr>
      <t xml:space="preserve">column C, </t>
    </r>
    <r>
      <rPr>
        <sz val="8"/>
        <rFont val="Century Gothic"/>
        <family val="2"/>
      </rPr>
      <t xml:space="preserve">write the electricity factor from each of the locations and select the unit for the factor in </t>
    </r>
    <r>
      <rPr>
        <b/>
        <sz val="8"/>
        <rFont val="Century Gothic"/>
        <family val="2"/>
      </rPr>
      <t xml:space="preserve">column D
</t>
    </r>
    <r>
      <rPr>
        <sz val="8"/>
        <rFont val="Century Gothic"/>
        <family val="2"/>
      </rPr>
      <t>4. Use the value of</t>
    </r>
    <r>
      <rPr>
        <b/>
        <sz val="8"/>
        <rFont val="Century Gothic"/>
        <family val="2"/>
      </rPr>
      <t xml:space="preserve"> cell I5, </t>
    </r>
    <r>
      <rPr>
        <sz val="8"/>
        <rFont val="Century Gothic"/>
        <family val="2"/>
      </rPr>
      <t>in the Input Tab in</t>
    </r>
    <r>
      <rPr>
        <b/>
        <sz val="8"/>
        <rFont val="Century Gothic"/>
        <family val="2"/>
      </rPr>
      <t xml:space="preserve"> cells  G9:R9
In Primary Data Tab: 
</t>
    </r>
    <r>
      <rPr>
        <sz val="8"/>
        <rFont val="Century Gothic"/>
        <family val="2"/>
      </rPr>
      <t>1. In cell G5, select your company's SCOPE 1 GHG emissions from the dwopdown list
2. In cell G6, select your company's SCOPE 2 GHG emissions from the dropdown list</t>
    </r>
  </si>
  <si>
    <r>
      <t xml:space="preserve">In  Input Tab: 
</t>
    </r>
    <r>
      <rPr>
        <sz val="8"/>
        <rFont val="Century Gothic"/>
        <family val="2"/>
      </rPr>
      <t xml:space="preserve">1. In </t>
    </r>
    <r>
      <rPr>
        <b/>
        <sz val="8"/>
        <rFont val="Century Gothic"/>
        <family val="2"/>
      </rPr>
      <t xml:space="preserve">column V, </t>
    </r>
    <r>
      <rPr>
        <sz val="8"/>
        <rFont val="Century Gothic"/>
        <family val="2"/>
      </rPr>
      <t xml:space="preserve">write the percentage of energy consumed and procured in the US and Canada
</t>
    </r>
    <r>
      <rPr>
        <b/>
        <sz val="8"/>
        <rFont val="Century Gothic"/>
        <family val="2"/>
      </rPr>
      <t xml:space="preserve">In Primary Data: 
</t>
    </r>
    <r>
      <rPr>
        <sz val="8"/>
        <rFont val="Century Gothic"/>
        <family val="2"/>
      </rPr>
      <t xml:space="preserve">1. In cell </t>
    </r>
    <r>
      <rPr>
        <b/>
        <sz val="8"/>
        <rFont val="Century Gothic"/>
        <family val="2"/>
      </rPr>
      <t>J5</t>
    </r>
    <r>
      <rPr>
        <sz val="8"/>
        <rFont val="Century Gothic"/>
        <family val="2"/>
      </rPr>
      <t xml:space="preserve">, write your company's </t>
    </r>
    <r>
      <rPr>
        <b/>
        <sz val="8"/>
        <rFont val="Century Gothic"/>
        <family val="2"/>
      </rPr>
      <t>Global NON-renewable energy consumption</t>
    </r>
    <r>
      <rPr>
        <sz val="8"/>
        <rFont val="Century Gothic"/>
        <family val="2"/>
      </rPr>
      <t xml:space="preserve"> from the dropdown list
2. In cell </t>
    </r>
    <r>
      <rPr>
        <b/>
        <sz val="8"/>
        <rFont val="Century Gothic"/>
        <family val="2"/>
      </rPr>
      <t>J6</t>
    </r>
    <r>
      <rPr>
        <sz val="8"/>
        <rFont val="Century Gothic"/>
        <family val="2"/>
      </rPr>
      <t xml:space="preserve">, write your company's </t>
    </r>
    <r>
      <rPr>
        <b/>
        <sz val="8"/>
        <rFont val="Century Gothic"/>
        <family val="2"/>
      </rPr>
      <t>Global renewable energy consumption</t>
    </r>
    <r>
      <rPr>
        <sz val="8"/>
        <rFont val="Century Gothic"/>
        <family val="2"/>
      </rPr>
      <t xml:space="preserve"> from the dopwdown list</t>
    </r>
  </si>
  <si>
    <t>Component Weight</t>
  </si>
  <si>
    <r>
      <t xml:space="preserve">In Material Description Tab: 
</t>
    </r>
    <r>
      <rPr>
        <sz val="8"/>
        <rFont val="Century Gothic"/>
        <family val="2"/>
      </rPr>
      <t xml:space="preserve">1. In </t>
    </r>
    <r>
      <rPr>
        <b/>
        <sz val="8"/>
        <rFont val="Century Gothic"/>
        <family val="2"/>
      </rPr>
      <t xml:space="preserve">Column C, </t>
    </r>
    <r>
      <rPr>
        <sz val="8"/>
        <rFont val="Century Gothic"/>
        <family val="2"/>
      </rPr>
      <t xml:space="preserve">write the total weight of the Part Number described in </t>
    </r>
    <r>
      <rPr>
        <b/>
        <sz val="8"/>
        <rFont val="Century Gothic"/>
        <family val="2"/>
      </rPr>
      <t>Column A</t>
    </r>
  </si>
  <si>
    <t>Raw material Description</t>
  </si>
  <si>
    <r>
      <t xml:space="preserve">In Material Description Tab: 
</t>
    </r>
    <r>
      <rPr>
        <sz val="8"/>
        <rFont val="Century Gothic"/>
        <family val="2"/>
      </rPr>
      <t xml:space="preserve">1. In </t>
    </r>
    <r>
      <rPr>
        <b/>
        <sz val="8"/>
        <rFont val="Century Gothic"/>
        <family val="2"/>
      </rPr>
      <t xml:space="preserve">Column D </t>
    </r>
    <r>
      <rPr>
        <sz val="8"/>
        <rFont val="Century Gothic"/>
        <family val="2"/>
      </rPr>
      <t xml:space="preserve">describe the principal material of the Part Number described in </t>
    </r>
    <r>
      <rPr>
        <b/>
        <sz val="8"/>
        <rFont val="Century Gothic"/>
        <family val="2"/>
      </rPr>
      <t xml:space="preserve">Column A
</t>
    </r>
    <r>
      <rPr>
        <sz val="8"/>
        <rFont val="Century Gothic"/>
        <family val="2"/>
      </rPr>
      <t xml:space="preserve">2. In </t>
    </r>
    <r>
      <rPr>
        <b/>
        <sz val="8"/>
        <rFont val="Century Gothic"/>
        <family val="2"/>
      </rPr>
      <t xml:space="preserve">Column E </t>
    </r>
    <r>
      <rPr>
        <sz val="8"/>
        <rFont val="Century Gothic"/>
        <family val="2"/>
      </rPr>
      <t xml:space="preserve">write the percentage associated to the material described in </t>
    </r>
    <r>
      <rPr>
        <b/>
        <sz val="8"/>
        <rFont val="Century Gothic"/>
        <family val="2"/>
      </rPr>
      <t xml:space="preserve">Column D
</t>
    </r>
    <r>
      <rPr>
        <sz val="8"/>
        <rFont val="Century Gothic"/>
        <family val="2"/>
      </rPr>
      <t xml:space="preserve">3. In </t>
    </r>
    <r>
      <rPr>
        <b/>
        <sz val="8"/>
        <rFont val="Century Gothic"/>
        <family val="2"/>
      </rPr>
      <t xml:space="preserve">Column F </t>
    </r>
    <r>
      <rPr>
        <sz val="8"/>
        <rFont val="Century Gothic"/>
        <family val="2"/>
      </rPr>
      <t xml:space="preserve">describe the 2nd principal material of the Part Number described in </t>
    </r>
    <r>
      <rPr>
        <b/>
        <sz val="8"/>
        <rFont val="Century Gothic"/>
        <family val="2"/>
      </rPr>
      <t>Column A</t>
    </r>
    <r>
      <rPr>
        <sz val="8"/>
        <rFont val="Century Gothic"/>
        <family val="2"/>
      </rPr>
      <t xml:space="preserve">
4. In </t>
    </r>
    <r>
      <rPr>
        <b/>
        <sz val="8"/>
        <rFont val="Century Gothic"/>
        <family val="2"/>
      </rPr>
      <t>Column G</t>
    </r>
    <r>
      <rPr>
        <sz val="8"/>
        <rFont val="Century Gothic"/>
        <family val="2"/>
      </rPr>
      <t xml:space="preserve"> write the percentage associated to the material described in </t>
    </r>
    <r>
      <rPr>
        <b/>
        <sz val="8"/>
        <rFont val="Century Gothic"/>
        <family val="2"/>
      </rPr>
      <t xml:space="preserve">Column F
</t>
    </r>
    <r>
      <rPr>
        <sz val="8"/>
        <rFont val="Century Gothic"/>
        <family val="2"/>
      </rPr>
      <t xml:space="preserve">5. In </t>
    </r>
    <r>
      <rPr>
        <b/>
        <sz val="8"/>
        <rFont val="Century Gothic"/>
        <family val="2"/>
      </rPr>
      <t>Column H,</t>
    </r>
    <r>
      <rPr>
        <sz val="8"/>
        <rFont val="Century Gothic"/>
        <family val="2"/>
      </rPr>
      <t xml:space="preserve"> describe the principal material of the Part Number described in </t>
    </r>
    <r>
      <rPr>
        <b/>
        <sz val="8"/>
        <rFont val="Century Gothic"/>
        <family val="2"/>
      </rPr>
      <t>Column A</t>
    </r>
    <r>
      <rPr>
        <sz val="8"/>
        <rFont val="Century Gothic"/>
        <family val="2"/>
      </rPr>
      <t xml:space="preserve">
6. In </t>
    </r>
    <r>
      <rPr>
        <b/>
        <sz val="8"/>
        <rFont val="Century Gothic"/>
        <family val="2"/>
      </rPr>
      <t>Column I,</t>
    </r>
    <r>
      <rPr>
        <sz val="8"/>
        <rFont val="Century Gothic"/>
        <family val="2"/>
      </rPr>
      <t xml:space="preserve"> write the percentage associated to the material described in </t>
    </r>
    <r>
      <rPr>
        <b/>
        <sz val="8"/>
        <rFont val="Century Gothic"/>
        <family val="2"/>
      </rPr>
      <t>Column H</t>
    </r>
  </si>
  <si>
    <t xml:space="preserve">Recycled content </t>
  </si>
  <si>
    <r>
      <t xml:space="preserve">In Material Description Tab: 
</t>
    </r>
    <r>
      <rPr>
        <sz val="8"/>
        <rFont val="Century Gothic"/>
        <family val="2"/>
      </rPr>
      <t xml:space="preserve">1. In </t>
    </r>
    <r>
      <rPr>
        <b/>
        <sz val="8"/>
        <rFont val="Century Gothic"/>
        <family val="2"/>
      </rPr>
      <t>Columns</t>
    </r>
    <r>
      <rPr>
        <sz val="8"/>
        <rFont val="Century Gothic"/>
        <family val="2"/>
      </rPr>
      <t xml:space="preserve"> </t>
    </r>
    <r>
      <rPr>
        <b/>
        <sz val="8"/>
        <rFont val="Century Gothic"/>
        <family val="2"/>
      </rPr>
      <t xml:space="preserve">J, K, L M N and O </t>
    </r>
    <r>
      <rPr>
        <sz val="8"/>
        <rFont val="Century Gothic"/>
        <family val="2"/>
      </rPr>
      <t xml:space="preserve">select the applicable recycled material from the dropdowm list. 
2. If the product specified in </t>
    </r>
    <r>
      <rPr>
        <b/>
        <sz val="8"/>
        <rFont val="Century Gothic"/>
        <family val="2"/>
      </rPr>
      <t>Column A,</t>
    </r>
    <r>
      <rPr>
        <sz val="8"/>
        <rFont val="Century Gothic"/>
        <family val="2"/>
      </rPr>
      <t xml:space="preserve"> has no recycled material please select</t>
    </r>
    <r>
      <rPr>
        <b/>
        <sz val="8"/>
        <rFont val="Century Gothic"/>
        <family val="2"/>
      </rPr>
      <t xml:space="preserve"> Not Applicable</t>
    </r>
  </si>
  <si>
    <t>Auxiliary Materials</t>
  </si>
  <si>
    <r>
      <t xml:space="preserve">In Material Description Tab: 
</t>
    </r>
    <r>
      <rPr>
        <sz val="8"/>
        <rFont val="Century Gothic"/>
        <family val="2"/>
      </rPr>
      <t xml:space="preserve">1. In </t>
    </r>
    <r>
      <rPr>
        <b/>
        <sz val="8"/>
        <rFont val="Century Gothic"/>
        <family val="2"/>
      </rPr>
      <t xml:space="preserve">Column P, </t>
    </r>
    <r>
      <rPr>
        <sz val="8"/>
        <rFont val="Century Gothic"/>
        <family val="2"/>
      </rPr>
      <t xml:space="preserve">write the name of the auxiliary material 
2. In </t>
    </r>
    <r>
      <rPr>
        <b/>
        <sz val="8"/>
        <rFont val="Century Gothic"/>
        <family val="2"/>
      </rPr>
      <t xml:space="preserve">Column Q, </t>
    </r>
    <r>
      <rPr>
        <sz val="8"/>
        <rFont val="Century Gothic"/>
        <family val="2"/>
      </rPr>
      <t>describe the use of the auxiliary material</t>
    </r>
    <r>
      <rPr>
        <b/>
        <sz val="8"/>
        <rFont val="Century Gothic"/>
        <family val="2"/>
      </rPr>
      <t xml:space="preserve">
</t>
    </r>
    <r>
      <rPr>
        <sz val="8"/>
        <rFont val="Century Gothic"/>
        <family val="2"/>
      </rPr>
      <t xml:space="preserve">3. In </t>
    </r>
    <r>
      <rPr>
        <b/>
        <sz val="8"/>
        <rFont val="Century Gothic"/>
        <family val="2"/>
      </rPr>
      <t xml:space="preserve">Column R, </t>
    </r>
    <r>
      <rPr>
        <sz val="8"/>
        <rFont val="Century Gothic"/>
        <family val="2"/>
      </rPr>
      <t>write the weight of the auxiliary material</t>
    </r>
  </si>
  <si>
    <t>Transportation</t>
  </si>
  <si>
    <r>
      <t xml:space="preserve">In Material Description Tab: 
Only if the transportation is under your scope
</t>
    </r>
    <r>
      <rPr>
        <sz val="8"/>
        <rFont val="Century Gothic"/>
        <family val="2"/>
      </rPr>
      <t xml:space="preserve">1. In </t>
    </r>
    <r>
      <rPr>
        <b/>
        <sz val="8"/>
        <rFont val="Century Gothic"/>
        <family val="2"/>
      </rPr>
      <t xml:space="preserve">Column S, </t>
    </r>
    <r>
      <rPr>
        <sz val="8"/>
        <rFont val="Century Gothic"/>
        <family val="2"/>
      </rPr>
      <t xml:space="preserve">describe the transportation method used
2. In </t>
    </r>
    <r>
      <rPr>
        <b/>
        <sz val="8"/>
        <rFont val="Century Gothic"/>
        <family val="2"/>
      </rPr>
      <t xml:space="preserve">Column T, </t>
    </r>
    <r>
      <rPr>
        <sz val="8"/>
        <rFont val="Century Gothic"/>
        <family val="2"/>
      </rPr>
      <t>write the pieces per packaging (pallet or box)</t>
    </r>
  </si>
  <si>
    <t>SoP 2026</t>
  </si>
  <si>
    <t>Yes</t>
  </si>
  <si>
    <t>No</t>
  </si>
  <si>
    <t>Country / Province / State / Region / Provider / Agency</t>
  </si>
  <si>
    <t>Electricity factor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</si>
</sst>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_-&quot;$&quot;* #,##0.00_-;\-&quot;$&quot;* #,##0.00_-;_-&quot;$&quot;* &quot;-&quot;??_-;_-@_-"/>
    <numFmt numFmtId="165" formatCode="&quot;$&quot;#,##0.00"/>
    <numFmt numFmtId="166" formatCode="#,##0.0000\ [$USD]"/>
    <numFmt numFmtId="167" formatCode="0.0000000000"/>
    <numFmt numFmtId="168" formatCode="[$-F800]dddd\,\ mmmm\ dd\,\ yyyy"/>
    <numFmt numFmtId="169" formatCode="0.000"/>
    <numFmt numFmtId="170" formatCode="#,##0.000"/>
    <numFmt numFmtId="171" formatCode="0.0000"/>
  </numFmts>
  <fonts count="89" x14ac:knownFonts="1">
    <font>
      <sz val="11"/>
      <color theme="1"/>
      <name val="Calibri"/>
      <family val="2"/>
      <scheme val="minor"/>
    </font>
    <font>
      <b/>
      <sz val="12"/>
      <color theme="0"/>
      <name val="Century Gothic"/>
      <family val="2"/>
    </font>
    <font>
      <sz val="11"/>
      <color theme="1"/>
      <name val="Calibri"/>
      <family val="2"/>
      <scheme val="minor"/>
    </font>
    <font>
      <b/>
      <sz val="10"/>
      <color theme="0"/>
      <name val="Century Gothic"/>
      <family val="2"/>
    </font>
    <font>
      <sz val="10"/>
      <color theme="1"/>
      <name val="Century Gothic"/>
      <family val="2"/>
    </font>
    <font>
      <b/>
      <sz val="10"/>
      <name val="Century Gothic"/>
      <family val="2"/>
    </font>
    <font>
      <sz val="10"/>
      <name val="Century Gothic"/>
      <family val="2"/>
    </font>
    <font>
      <sz val="10"/>
      <color theme="1"/>
      <name val="Calibri"/>
      <family val="2"/>
      <scheme val="minor"/>
    </font>
    <font>
      <b/>
      <sz val="10"/>
      <color theme="1"/>
      <name val="Century Gothic"/>
      <family val="2"/>
    </font>
    <font>
      <u/>
      <sz val="11"/>
      <color theme="10"/>
      <name val="Calibri"/>
      <family val="2"/>
      <scheme val="minor"/>
    </font>
    <font>
      <u/>
      <sz val="10"/>
      <color theme="10"/>
      <name val="Arial"/>
      <family val="2"/>
    </font>
    <font>
      <u/>
      <sz val="11"/>
      <color theme="10"/>
      <name val="Century Gothic"/>
      <family val="2"/>
    </font>
    <font>
      <u/>
      <sz val="10"/>
      <color theme="10"/>
      <name val="Century Gothic"/>
      <family val="2"/>
    </font>
    <font>
      <sz val="10"/>
      <name val="Arial"/>
      <family val="2"/>
    </font>
    <font>
      <b/>
      <sz val="10"/>
      <color rgb="FF002060"/>
      <name val="Century Gothic"/>
      <family val="2"/>
    </font>
    <font>
      <sz val="9"/>
      <color theme="1"/>
      <name val="Century Gothic"/>
      <family val="2"/>
    </font>
    <font>
      <sz val="9"/>
      <color indexed="81"/>
      <name val="Tahoma"/>
      <family val="2"/>
    </font>
    <font>
      <sz val="14"/>
      <name val="Arial"/>
      <family val="2"/>
    </font>
    <font>
      <sz val="12"/>
      <name val="Arial"/>
      <family val="2"/>
    </font>
    <font>
      <b/>
      <sz val="18"/>
      <color theme="0"/>
      <name val="Arial"/>
      <family val="2"/>
    </font>
    <font>
      <sz val="11"/>
      <color theme="1"/>
      <name val="Arial"/>
      <family val="2"/>
    </font>
    <font>
      <b/>
      <sz val="16"/>
      <color theme="0"/>
      <name val="Arial"/>
      <family val="2"/>
    </font>
    <font>
      <b/>
      <sz val="12"/>
      <color theme="0"/>
      <name val="Arial"/>
      <family val="2"/>
    </font>
    <font>
      <sz val="10"/>
      <color theme="0"/>
      <name val="Arial"/>
      <family val="2"/>
    </font>
    <font>
      <b/>
      <sz val="11"/>
      <color theme="0"/>
      <name val="Arial"/>
      <family val="2"/>
    </font>
    <font>
      <b/>
      <sz val="14"/>
      <color theme="0"/>
      <name val="Arial"/>
      <family val="2"/>
    </font>
    <font>
      <b/>
      <sz val="11"/>
      <color theme="1"/>
      <name val="Arial"/>
      <family val="2"/>
    </font>
    <font>
      <sz val="10"/>
      <color theme="1"/>
      <name val="Arial"/>
      <family val="2"/>
    </font>
    <font>
      <b/>
      <sz val="10"/>
      <color theme="2"/>
      <name val="Arial"/>
      <family val="2"/>
    </font>
    <font>
      <b/>
      <sz val="12"/>
      <name val="Arial"/>
      <family val="2"/>
    </font>
    <font>
      <b/>
      <sz val="14"/>
      <name val="Arial"/>
      <family val="2"/>
    </font>
    <font>
      <sz val="11"/>
      <name val="Arial"/>
      <family val="2"/>
    </font>
    <font>
      <sz val="18"/>
      <color theme="1"/>
      <name val="Arial"/>
      <family val="2"/>
    </font>
    <font>
      <sz val="12"/>
      <color rgb="FF000000"/>
      <name val="Arial"/>
      <family val="2"/>
    </font>
    <font>
      <b/>
      <sz val="11"/>
      <name val="Arial"/>
      <family val="2"/>
    </font>
    <font>
      <sz val="12"/>
      <name val="Segoe UI"/>
      <family val="2"/>
    </font>
    <font>
      <b/>
      <sz val="12"/>
      <color rgb="FF6A9A00"/>
      <name val="Arial"/>
      <family val="2"/>
    </font>
    <font>
      <b/>
      <sz val="14"/>
      <color rgb="FF000000"/>
      <name val="Arial"/>
      <family val="2"/>
    </font>
    <font>
      <sz val="11"/>
      <color theme="3"/>
      <name val="Arial"/>
      <family val="2"/>
    </font>
    <font>
      <sz val="12"/>
      <color theme="1"/>
      <name val="Arial"/>
      <family val="2"/>
    </font>
    <font>
      <sz val="12"/>
      <color theme="3"/>
      <name val="Arial"/>
      <family val="2"/>
    </font>
    <font>
      <b/>
      <sz val="14"/>
      <color theme="2"/>
      <name val="Arial"/>
      <family val="2"/>
    </font>
    <font>
      <b/>
      <sz val="12"/>
      <color theme="1"/>
      <name val="Arial"/>
      <family val="2"/>
    </font>
    <font>
      <i/>
      <sz val="11"/>
      <color theme="1"/>
      <name val="Arial"/>
      <family val="2"/>
    </font>
    <font>
      <b/>
      <sz val="14"/>
      <color theme="1"/>
      <name val="Arial"/>
      <family val="2"/>
    </font>
    <font>
      <b/>
      <sz val="16"/>
      <name val="Arial"/>
      <family val="2"/>
    </font>
    <font>
      <b/>
      <sz val="16"/>
      <color theme="1"/>
      <name val="Arial"/>
      <family val="2"/>
    </font>
    <font>
      <b/>
      <sz val="18"/>
      <color theme="1"/>
      <name val="Arial"/>
      <family val="2"/>
    </font>
    <font>
      <b/>
      <sz val="18"/>
      <name val="Arial"/>
      <family val="2"/>
    </font>
    <font>
      <sz val="14"/>
      <color theme="1"/>
      <name val="Arial"/>
      <family val="2"/>
    </font>
    <font>
      <b/>
      <sz val="10"/>
      <name val="Arial"/>
      <family val="2"/>
    </font>
    <font>
      <b/>
      <sz val="9"/>
      <color indexed="81"/>
      <name val="Tahoma"/>
      <family val="2"/>
    </font>
    <font>
      <b/>
      <sz val="11"/>
      <color rgb="FFFFFFFF"/>
      <name val="Century Gothic"/>
      <family val="2"/>
    </font>
    <font>
      <b/>
      <sz val="12"/>
      <color rgb="FFFFFFFF"/>
      <name val="Century Gothic"/>
      <family val="2"/>
    </font>
    <font>
      <b/>
      <sz val="10"/>
      <color theme="6"/>
      <name val="Arial"/>
      <family val="2"/>
    </font>
    <font>
      <sz val="10"/>
      <color rgb="FFFFFF00"/>
      <name val="Arial"/>
      <family val="2"/>
    </font>
    <font>
      <b/>
      <sz val="10"/>
      <color rgb="FFE9F8FD"/>
      <name val="Arial"/>
      <family val="2"/>
    </font>
    <font>
      <b/>
      <sz val="10"/>
      <color rgb="FFFFFFFF"/>
      <name val="Century Gothic"/>
      <family val="2"/>
    </font>
    <font>
      <b/>
      <sz val="26"/>
      <color theme="1"/>
      <name val="Arial"/>
      <family val="2"/>
    </font>
    <font>
      <sz val="10"/>
      <color theme="6"/>
      <name val="Arial"/>
      <family val="2"/>
    </font>
    <font>
      <sz val="10"/>
      <color rgb="FFE9F8FD"/>
      <name val="Arial"/>
      <family val="2"/>
    </font>
    <font>
      <sz val="10"/>
      <color rgb="FFFFFFFF"/>
      <name val="Century Gothic"/>
      <family val="2"/>
    </font>
    <font>
      <b/>
      <sz val="10"/>
      <color rgb="FF00B050"/>
      <name val="Century Gothic"/>
      <family val="2"/>
    </font>
    <font>
      <sz val="10"/>
      <color rgb="FF333333"/>
      <name val="Century Gothic"/>
      <family val="2"/>
    </font>
    <font>
      <sz val="10"/>
      <color theme="0" tint="-4.9989318521683403E-2"/>
      <name val="Arial"/>
      <family val="2"/>
    </font>
    <font>
      <b/>
      <sz val="10"/>
      <color theme="0"/>
      <name val="Arial"/>
      <family val="2"/>
    </font>
    <font>
      <sz val="10"/>
      <color theme="0" tint="-0.14999847407452621"/>
      <name val="Century Gothic"/>
      <family val="2"/>
    </font>
    <font>
      <sz val="10"/>
      <color theme="0" tint="-0.14999847407452621"/>
      <name val="Arial"/>
      <family val="2"/>
    </font>
    <font>
      <b/>
      <sz val="8"/>
      <color theme="0"/>
      <name val="Century Gothic"/>
      <family val="2"/>
    </font>
    <font>
      <b/>
      <sz val="8"/>
      <name val="Century Gothic"/>
      <family val="2"/>
    </font>
    <font>
      <sz val="8"/>
      <name val="Century Gothic"/>
      <family val="2"/>
    </font>
    <font>
      <sz val="9"/>
      <name val="Century Gothic"/>
      <family val="2"/>
    </font>
    <font>
      <b/>
      <sz val="9"/>
      <name val="Century Gothic"/>
      <family val="2"/>
    </font>
    <font>
      <b/>
      <sz val="9"/>
      <color theme="3" tint="-0.499984740745262"/>
      <name val="Century Gothic"/>
      <family val="2"/>
    </font>
    <font>
      <sz val="9"/>
      <color theme="3" tint="-0.499984740745262"/>
      <name val="Century Gothic"/>
      <family val="2"/>
    </font>
    <font>
      <b/>
      <sz val="14"/>
      <color theme="0"/>
      <name val="Century Gothic"/>
      <family val="2"/>
    </font>
    <font>
      <b/>
      <sz val="14"/>
      <name val="Century Gothic"/>
      <family val="2"/>
    </font>
    <font>
      <sz val="14"/>
      <name val="Century Gothic"/>
      <family val="2"/>
    </font>
    <font>
      <b/>
      <sz val="12"/>
      <name val="Century Gothic"/>
      <family val="2"/>
    </font>
    <font>
      <sz val="12"/>
      <name val="Century Gothic"/>
      <family val="2"/>
    </font>
    <font>
      <sz val="11"/>
      <name val="Century Gothic"/>
      <family val="2"/>
    </font>
    <font>
      <i/>
      <u/>
      <sz val="10"/>
      <name val="Arial"/>
      <family val="2"/>
    </font>
    <font>
      <b/>
      <sz val="11"/>
      <color theme="0"/>
      <name val="Century Gothic"/>
      <family val="2"/>
    </font>
    <font>
      <b/>
      <sz val="11"/>
      <name val="Century Gothic"/>
      <family val="2"/>
    </font>
    <font>
      <sz val="10"/>
      <color theme="0"/>
      <name val="Century Gothic"/>
      <family val="2"/>
    </font>
    <font>
      <b/>
      <sz val="11"/>
      <color theme="1"/>
      <name val="Century Gothic"/>
      <family val="2"/>
    </font>
    <font>
      <sz val="11"/>
      <color theme="1"/>
      <name val="Century Gothic"/>
      <family val="2"/>
    </font>
    <font>
      <b/>
      <u/>
      <sz val="11"/>
      <color theme="10"/>
      <name val="Century Gothic"/>
      <family val="2"/>
    </font>
    <font>
      <b/>
      <u/>
      <sz val="11"/>
      <color theme="10"/>
      <name val="Calibri"/>
      <family val="2"/>
      <scheme val="minor"/>
    </font>
  </fonts>
  <fills count="37">
    <fill>
      <patternFill patternType="none"/>
    </fill>
    <fill>
      <patternFill patternType="gray125"/>
    </fill>
    <fill>
      <patternFill patternType="solid">
        <fgColor rgb="FF002060"/>
        <bgColor indexed="64"/>
      </patternFill>
    </fill>
    <fill>
      <patternFill patternType="solid">
        <fgColor theme="3"/>
        <bgColor indexed="64"/>
      </patternFill>
    </fill>
    <fill>
      <patternFill patternType="solid">
        <fgColor theme="0"/>
        <bgColor indexed="64"/>
      </patternFill>
    </fill>
    <fill>
      <patternFill patternType="solid">
        <fgColor theme="4"/>
      </patternFill>
    </fill>
    <fill>
      <patternFill patternType="solid">
        <fgColor theme="4" tint="0.79998168889431442"/>
        <bgColor indexed="65"/>
      </patternFill>
    </fill>
    <fill>
      <patternFill patternType="solid">
        <fgColor theme="9" tint="0.39997558519241921"/>
        <bgColor indexed="64"/>
      </patternFill>
    </fill>
    <fill>
      <patternFill patternType="solid">
        <fgColor rgb="FF002060"/>
        <bgColor indexed="9"/>
      </patternFill>
    </fill>
    <fill>
      <patternFill patternType="solid">
        <fgColor theme="9" tint="0.79998168889431442"/>
        <bgColor indexed="64"/>
      </patternFill>
    </fill>
    <fill>
      <patternFill patternType="solid">
        <fgColor theme="2" tint="-0.14999847407452621"/>
        <bgColor indexed="64"/>
      </patternFill>
    </fill>
    <fill>
      <patternFill patternType="solid">
        <fgColor theme="8" tint="0.39997558519241921"/>
        <bgColor indexed="64"/>
      </patternFill>
    </fill>
    <fill>
      <patternFill patternType="solid">
        <fgColor rgb="FF000000"/>
        <bgColor indexed="64"/>
      </patternFill>
    </fill>
    <fill>
      <patternFill patternType="solid">
        <fgColor theme="7"/>
        <bgColor indexed="64"/>
      </patternFill>
    </fill>
    <fill>
      <patternFill patternType="solid">
        <fgColor theme="1" tint="-0.249977111117893"/>
        <bgColor indexed="64"/>
      </patternFill>
    </fill>
    <fill>
      <patternFill patternType="solid">
        <fgColor rgb="FF6A9A00"/>
        <bgColor indexed="64"/>
      </patternFill>
    </fill>
    <fill>
      <patternFill patternType="solid">
        <fgColor theme="6" tint="0.59999389629810485"/>
        <bgColor indexed="64"/>
      </patternFill>
    </fill>
    <fill>
      <patternFill patternType="solid">
        <fgColor rgb="FFFFFEE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E9F8FD"/>
        <bgColor indexed="64"/>
      </patternFill>
    </fill>
    <fill>
      <patternFill patternType="solid">
        <fgColor theme="2" tint="-0.249977111117893"/>
        <bgColor indexed="64"/>
      </patternFill>
    </fill>
    <fill>
      <patternFill patternType="solid">
        <fgColor rgb="FFF3FF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005386"/>
        <bgColor indexed="64"/>
      </patternFill>
    </fill>
    <fill>
      <patternFill patternType="solid">
        <fgColor rgb="FFBA257D"/>
        <bgColor indexed="64"/>
      </patternFill>
    </fill>
    <fill>
      <patternFill patternType="solid">
        <fgColor rgb="FFFFFF00"/>
        <bgColor indexed="64"/>
      </patternFill>
    </fill>
    <fill>
      <patternFill patternType="solid">
        <fgColor rgb="FF3366FF"/>
        <bgColor indexed="64"/>
      </patternFill>
    </fill>
    <fill>
      <patternFill patternType="solid">
        <fgColor theme="9" tint="-0.249977111117893"/>
        <bgColor indexed="64"/>
      </patternFill>
    </fill>
    <fill>
      <patternFill patternType="solid">
        <fgColor theme="1"/>
        <bgColor indexed="64"/>
      </patternFill>
    </fill>
    <fill>
      <patternFill patternType="solid">
        <fgColor theme="3" tint="0.79998168889431442"/>
        <bgColor indexed="64"/>
      </patternFill>
    </fill>
    <fill>
      <patternFill patternType="solid">
        <fgColor theme="2" tint="-4.9989318521683403E-2"/>
        <bgColor indexed="64"/>
      </patternFill>
    </fill>
    <fill>
      <patternFill patternType="solid">
        <fgColor rgb="FFE7E9ED"/>
        <bgColor indexed="64"/>
      </patternFill>
    </fill>
    <fill>
      <patternFill patternType="solid">
        <fgColor theme="3" tint="0.59999389629810485"/>
        <bgColor indexed="64"/>
      </patternFill>
    </fill>
    <fill>
      <patternFill patternType="solid">
        <fgColor rgb="FF00B0F0"/>
        <bgColor indexed="64"/>
      </patternFill>
    </fill>
    <fill>
      <patternFill patternType="solid">
        <fgColor theme="1" tint="0.79998168889431442"/>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auto="1"/>
      </bottom>
      <diagonal/>
    </border>
    <border>
      <left/>
      <right/>
      <top style="dotted">
        <color rgb="FF6A9A00"/>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dashed">
        <color rgb="FF6A9A00"/>
      </right>
      <top/>
      <bottom style="thin">
        <color theme="0" tint="-0.249977111117893"/>
      </bottom>
      <diagonal/>
    </border>
    <border>
      <left style="dotted">
        <color rgb="FF6A9A00"/>
      </left>
      <right style="dotted">
        <color rgb="FF6A9A00"/>
      </right>
      <top/>
      <bottom style="thin">
        <color theme="0" tint="-0.249977111117893"/>
      </bottom>
      <diagonal/>
    </border>
    <border>
      <left/>
      <right style="dashed">
        <color rgb="FF6A9A00"/>
      </right>
      <top style="thin">
        <color theme="0" tint="-0.249977111117893"/>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style="dashed">
        <color rgb="FF6A9A00"/>
      </right>
      <top/>
      <bottom/>
      <diagonal/>
    </border>
    <border>
      <left/>
      <right style="thin">
        <color rgb="FF00B050"/>
      </right>
      <top style="thin">
        <color theme="0" tint="-0.249977111117893"/>
      </top>
      <bottom/>
      <diagonal/>
    </border>
    <border>
      <left style="thin">
        <color rgb="FF00B050"/>
      </left>
      <right style="thin">
        <color theme="0" tint="-0.249977111117893"/>
      </right>
      <top style="thin">
        <color rgb="FF00B050"/>
      </top>
      <bottom style="thin">
        <color theme="0" tint="-0.249977111117893"/>
      </bottom>
      <diagonal/>
    </border>
    <border>
      <left style="thin">
        <color theme="0" tint="-0.249977111117893"/>
      </left>
      <right style="thin">
        <color theme="0" tint="-0.249977111117893"/>
      </right>
      <top style="thin">
        <color rgb="FF00B050"/>
      </top>
      <bottom style="thin">
        <color theme="0" tint="-0.249977111117893"/>
      </bottom>
      <diagonal/>
    </border>
    <border>
      <left/>
      <right style="dashed">
        <color rgb="FF6A9A00"/>
      </right>
      <top style="thin">
        <color rgb="FF00B050"/>
      </top>
      <bottom/>
      <diagonal/>
    </border>
    <border>
      <left style="dashed">
        <color rgb="FF6A9A00"/>
      </left>
      <right style="dashed">
        <color rgb="FF6A9A00"/>
      </right>
      <top/>
      <bottom style="thin">
        <color theme="0" tint="-0.249977111117893"/>
      </bottom>
      <diagonal/>
    </border>
    <border>
      <left style="dashed">
        <color rgb="FF6A9A00"/>
      </left>
      <right style="dashed">
        <color rgb="FF6A9A00"/>
      </right>
      <top style="thin">
        <color rgb="FF00B050"/>
      </top>
      <bottom style="thin">
        <color theme="0" tint="-0.249977111117893"/>
      </bottom>
      <diagonal/>
    </border>
    <border>
      <left/>
      <right style="thin">
        <color rgb="FF00B050"/>
      </right>
      <top/>
      <bottom style="thick">
        <color rgb="FF6A9A00"/>
      </bottom>
      <diagonal/>
    </border>
    <border>
      <left style="thin">
        <color rgb="FF00B050"/>
      </left>
      <right style="thin">
        <color theme="0" tint="-0.249977111117893"/>
      </right>
      <top style="thin">
        <color theme="0" tint="-0.249977111117893"/>
      </top>
      <bottom style="thin">
        <color rgb="FF00B050"/>
      </bottom>
      <diagonal/>
    </border>
    <border>
      <left style="thin">
        <color theme="0" tint="-0.249977111117893"/>
      </left>
      <right style="thin">
        <color theme="0" tint="-0.249977111117893"/>
      </right>
      <top/>
      <bottom style="thin">
        <color rgb="FF00B050"/>
      </bottom>
      <diagonal/>
    </border>
    <border>
      <left/>
      <right/>
      <top style="thin">
        <color theme="0" tint="-0.249977111117893"/>
      </top>
      <bottom style="thin">
        <color rgb="FF00B050"/>
      </bottom>
      <diagonal/>
    </border>
    <border>
      <left style="dotted">
        <color rgb="FF6A9A00"/>
      </left>
      <right style="dotted">
        <color rgb="FF6A9A00"/>
      </right>
      <top/>
      <bottom style="thin">
        <color rgb="FF00B050"/>
      </bottom>
      <diagonal/>
    </border>
    <border>
      <left style="dotted">
        <color rgb="FF6A9A00"/>
      </left>
      <right style="dotted">
        <color rgb="FF6A9A00"/>
      </right>
      <top style="thin">
        <color theme="0" tint="-0.249977111117893"/>
      </top>
      <bottom style="thin">
        <color rgb="FF00B050"/>
      </bottom>
      <diagonal/>
    </border>
    <border>
      <left style="dotted">
        <color rgb="FF6A9A00"/>
      </left>
      <right style="dashed">
        <color rgb="FF6A9A00"/>
      </right>
      <top/>
      <bottom style="thin">
        <color rgb="FF00B050"/>
      </bottom>
      <diagonal/>
    </border>
    <border>
      <left/>
      <right/>
      <top/>
      <bottom style="thin">
        <color rgb="FF00B050"/>
      </bottom>
      <diagonal/>
    </border>
    <border>
      <left/>
      <right/>
      <top/>
      <bottom style="medium">
        <color rgb="FF6A9A00"/>
      </bottom>
      <diagonal/>
    </border>
    <border>
      <left/>
      <right/>
      <top style="thick">
        <color rgb="FF6A9A00"/>
      </top>
      <bottom/>
      <diagonal/>
    </border>
    <border>
      <left/>
      <right/>
      <top style="thin">
        <color theme="0" tint="-0.249977111117893"/>
      </top>
      <bottom style="medium">
        <color rgb="FF6A9A00"/>
      </bottom>
      <diagonal/>
    </border>
    <border>
      <left/>
      <right/>
      <top/>
      <bottom style="thin">
        <color theme="0" tint="-0.249977111117893"/>
      </bottom>
      <diagonal/>
    </border>
    <border>
      <left style="thin">
        <color indexed="64"/>
      </left>
      <right/>
      <top/>
      <bottom style="thin">
        <color indexed="64"/>
      </bottom>
      <diagonal/>
    </border>
    <border>
      <left/>
      <right/>
      <top style="thin">
        <color theme="0" tint="-0.249977111117893"/>
      </top>
      <bottom style="thin">
        <color theme="0" tint="-0.249977111117893"/>
      </bottom>
      <diagonal/>
    </border>
    <border>
      <left style="thin">
        <color indexed="64"/>
      </left>
      <right/>
      <top style="thin">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theme="0"/>
      </bottom>
      <diagonal/>
    </border>
    <border>
      <left/>
      <right style="thin">
        <color theme="0"/>
      </right>
      <top/>
      <bottom style="thin">
        <color theme="0"/>
      </bottom>
      <diagonal/>
    </border>
    <border>
      <left style="thick">
        <color rgb="FFBA257D"/>
      </left>
      <right/>
      <top style="thick">
        <color rgb="FFBA257D"/>
      </top>
      <bottom/>
      <diagonal/>
    </border>
    <border>
      <left/>
      <right/>
      <top style="thick">
        <color rgb="FFBA257D"/>
      </top>
      <bottom/>
      <diagonal/>
    </border>
    <border>
      <left/>
      <right style="thick">
        <color rgb="FFBA257D"/>
      </right>
      <top style="thick">
        <color rgb="FFBA257D"/>
      </top>
      <bottom/>
      <diagonal/>
    </border>
    <border>
      <left/>
      <right style="thin">
        <color indexed="64"/>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ck">
        <color rgb="FFBA257D"/>
      </left>
      <right/>
      <top/>
      <bottom style="thick">
        <color rgb="FFBA257D"/>
      </bottom>
      <diagonal/>
    </border>
    <border>
      <left/>
      <right/>
      <top/>
      <bottom style="thick">
        <color rgb="FFBA257D"/>
      </bottom>
      <diagonal/>
    </border>
    <border>
      <left/>
      <right style="thick">
        <color rgb="FFBA257D"/>
      </right>
      <top/>
      <bottom style="thick">
        <color rgb="FFBA257D"/>
      </bottom>
      <diagonal/>
    </border>
    <border>
      <left/>
      <right style="thin">
        <color indexed="64"/>
      </right>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bottom style="medium">
        <color rgb="FFFFFFFF"/>
      </bottom>
      <diagonal/>
    </border>
    <border>
      <left style="medium">
        <color rgb="FFFFFFFF"/>
      </left>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theme="0"/>
      </left>
      <right/>
      <top/>
      <bottom/>
      <diagonal/>
    </border>
    <border>
      <left/>
      <right/>
      <top style="thin">
        <color indexed="64"/>
      </top>
      <bottom/>
      <diagonal/>
    </border>
  </borders>
  <cellStyleXfs count="13">
    <xf numFmtId="0" fontId="0" fillId="0" borderId="0"/>
    <xf numFmtId="0" fontId="9" fillId="0" borderId="0" applyNumberFormat="0" applyFill="0" applyBorder="0" applyAlignment="0" applyProtection="0"/>
    <xf numFmtId="0" fontId="13" fillId="0" borderId="0"/>
    <xf numFmtId="44" fontId="13" fillId="0" borderId="0" applyFont="0" applyFill="0" applyBorder="0" applyAlignment="0" applyProtection="0"/>
    <xf numFmtId="0" fontId="10" fillId="0" borderId="0" applyNumberFormat="0" applyFill="0" applyBorder="0" applyAlignment="0" applyProtection="0"/>
    <xf numFmtId="0" fontId="13" fillId="0" borderId="0"/>
    <xf numFmtId="0" fontId="2" fillId="0" borderId="0"/>
    <xf numFmtId="0" fontId="23" fillId="5" borderId="0" applyNumberFormat="0" applyBorder="0" applyAlignment="0" applyProtection="0"/>
    <xf numFmtId="0" fontId="27" fillId="6" borderId="0" applyNumberFormat="0" applyBorder="0" applyAlignment="0" applyProtection="0"/>
    <xf numFmtId="9" fontId="13" fillId="0" borderId="0" applyFont="0" applyFill="0" applyBorder="0" applyAlignment="0" applyProtection="0"/>
    <xf numFmtId="0" fontId="27" fillId="0" borderId="0"/>
    <xf numFmtId="0" fontId="2" fillId="0" borderId="0"/>
    <xf numFmtId="0" fontId="9" fillId="0" borderId="0" applyNumberFormat="0" applyFill="0" applyBorder="0" applyAlignment="0" applyProtection="0"/>
  </cellStyleXfs>
  <cellXfs count="321">
    <xf numFmtId="0" fontId="0" fillId="0" borderId="0" xfId="0"/>
    <xf numFmtId="0" fontId="0" fillId="0" borderId="0" xfId="0" applyAlignment="1"/>
    <xf numFmtId="0" fontId="7" fillId="0" borderId="0" xfId="0" applyFont="1"/>
    <xf numFmtId="0" fontId="11" fillId="0" borderId="0" xfId="1" applyFont="1" applyFill="1" applyAlignment="1"/>
    <xf numFmtId="0" fontId="4" fillId="0" borderId="5" xfId="0" applyFont="1" applyBorder="1" applyAlignment="1" applyProtection="1">
      <alignment horizontal="left" vertical="center" wrapText="1"/>
    </xf>
    <xf numFmtId="0" fontId="5" fillId="0" borderId="4" xfId="0" applyFont="1" applyFill="1" applyBorder="1" applyAlignment="1" applyProtection="1">
      <alignment horizontal="center" vertical="center" wrapText="1"/>
    </xf>
    <xf numFmtId="0" fontId="6" fillId="4" borderId="4" xfId="0" applyFont="1" applyFill="1" applyBorder="1" applyAlignment="1" applyProtection="1">
      <alignment horizontal="left" vertical="center" wrapText="1"/>
    </xf>
    <xf numFmtId="0" fontId="5" fillId="0" borderId="4" xfId="0" applyFont="1" applyFill="1" applyBorder="1" applyAlignment="1" applyProtection="1">
      <alignment horizontal="center" vertical="center"/>
    </xf>
    <xf numFmtId="0" fontId="7" fillId="0" borderId="0" xfId="0" applyFont="1" applyProtection="1"/>
    <xf numFmtId="0" fontId="8" fillId="0" borderId="0" xfId="0" applyFont="1" applyProtection="1"/>
    <xf numFmtId="0" fontId="4" fillId="0" borderId="0" xfId="0" applyFont="1" applyProtection="1"/>
    <xf numFmtId="0" fontId="4" fillId="0" borderId="0" xfId="0" applyFont="1" applyAlignment="1" applyProtection="1">
      <alignment wrapText="1"/>
    </xf>
    <xf numFmtId="0" fontId="11" fillId="0" borderId="0" xfId="1" applyFont="1" applyFill="1" applyAlignment="1" applyProtection="1"/>
    <xf numFmtId="0" fontId="4" fillId="7" borderId="0" xfId="0" applyFont="1" applyFill="1" applyAlignment="1" applyProtection="1">
      <alignment horizontal="center"/>
      <protection locked="0"/>
    </xf>
    <xf numFmtId="0" fontId="12" fillId="0" borderId="0" xfId="1" applyFont="1" applyFill="1" applyAlignment="1" applyProtection="1">
      <protection locked="0"/>
    </xf>
    <xf numFmtId="0" fontId="13" fillId="0" borderId="0" xfId="2"/>
    <xf numFmtId="0" fontId="6" fillId="0" borderId="0" xfId="2" applyFont="1"/>
    <xf numFmtId="0" fontId="6" fillId="0" borderId="0" xfId="2" applyFont="1" applyAlignment="1">
      <alignment horizontal="center"/>
    </xf>
    <xf numFmtId="0" fontId="14" fillId="0" borderId="0" xfId="2" applyFont="1" applyAlignment="1">
      <alignment wrapText="1"/>
    </xf>
    <xf numFmtId="0" fontId="6" fillId="0" borderId="0" xfId="2" applyFont="1" applyAlignment="1">
      <alignment horizontal="left" vertical="center" wrapText="1"/>
    </xf>
    <xf numFmtId="4" fontId="6" fillId="0" borderId="0" xfId="2" applyNumberFormat="1" applyFont="1" applyAlignment="1" applyProtection="1">
      <alignment vertical="center"/>
      <protection locked="0"/>
    </xf>
    <xf numFmtId="0" fontId="6" fillId="0" borderId="0" xfId="2" applyFont="1" applyAlignment="1">
      <alignment vertical="center" wrapText="1"/>
    </xf>
    <xf numFmtId="4" fontId="6" fillId="0" borderId="0" xfId="2" applyNumberFormat="1" applyFont="1" applyAlignment="1" applyProtection="1">
      <alignment horizontal="right" vertical="center"/>
      <protection locked="0"/>
    </xf>
    <xf numFmtId="0" fontId="14" fillId="0" borderId="0" xfId="2" applyFont="1"/>
    <xf numFmtId="2" fontId="6" fillId="0" borderId="0" xfId="2" applyNumberFormat="1" applyFont="1" applyAlignment="1" applyProtection="1">
      <alignment vertical="center"/>
      <protection locked="0"/>
    </xf>
    <xf numFmtId="4" fontId="6" fillId="0" borderId="0" xfId="2" applyNumberFormat="1" applyFont="1"/>
    <xf numFmtId="0" fontId="15" fillId="0" borderId="4" xfId="2" applyFont="1" applyBorder="1" applyProtection="1">
      <protection locked="0"/>
    </xf>
    <xf numFmtId="0" fontId="15" fillId="0" borderId="4" xfId="2" applyFont="1" applyBorder="1"/>
    <xf numFmtId="166" fontId="15" fillId="0" borderId="4" xfId="2" applyNumberFormat="1" applyFont="1" applyBorder="1" applyAlignment="1" applyProtection="1">
      <alignment horizontal="center" vertical="center"/>
      <protection locked="0"/>
    </xf>
    <xf numFmtId="0" fontId="6" fillId="4" borderId="4" xfId="2" applyFont="1" applyFill="1" applyBorder="1" applyAlignment="1">
      <alignment horizontal="center"/>
    </xf>
    <xf numFmtId="165" fontId="6" fillId="0" borderId="0" xfId="2" applyNumberFormat="1" applyFont="1"/>
    <xf numFmtId="0" fontId="6" fillId="0" borderId="0" xfId="2" applyFont="1" applyProtection="1">
      <protection locked="0"/>
    </xf>
    <xf numFmtId="0" fontId="13" fillId="12" borderId="0" xfId="5" applyFill="1" applyAlignment="1" applyProtection="1">
      <alignment vertical="center"/>
      <protection hidden="1"/>
    </xf>
    <xf numFmtId="0" fontId="17" fillId="12" borderId="0" xfId="5" applyFont="1" applyFill="1" applyAlignment="1" applyProtection="1">
      <alignment horizontal="center" vertical="center"/>
      <protection hidden="1"/>
    </xf>
    <xf numFmtId="0" fontId="18" fillId="12" borderId="0" xfId="5" applyFont="1" applyFill="1" applyAlignment="1" applyProtection="1">
      <alignment vertical="center"/>
      <protection hidden="1"/>
    </xf>
    <xf numFmtId="0" fontId="13" fillId="12" borderId="0" xfId="5" applyFill="1" applyAlignment="1" applyProtection="1">
      <alignment vertical="center" wrapText="1"/>
      <protection hidden="1"/>
    </xf>
    <xf numFmtId="0" fontId="13" fillId="12" borderId="0" xfId="5" applyFill="1" applyAlignment="1" applyProtection="1">
      <alignment horizontal="left" vertical="center"/>
      <protection hidden="1"/>
    </xf>
    <xf numFmtId="0" fontId="13" fillId="12" borderId="0" xfId="5" applyFill="1" applyAlignment="1" applyProtection="1">
      <alignment horizontal="center" vertical="center"/>
      <protection hidden="1"/>
    </xf>
    <xf numFmtId="0" fontId="13" fillId="12" borderId="4" xfId="5" applyFill="1" applyBorder="1" applyAlignment="1" applyProtection="1">
      <alignment vertical="center"/>
      <protection hidden="1"/>
    </xf>
    <xf numFmtId="0" fontId="18" fillId="0" borderId="0" xfId="5" applyFont="1" applyAlignment="1" applyProtection="1">
      <alignment vertical="center"/>
      <protection hidden="1"/>
    </xf>
    <xf numFmtId="0" fontId="13" fillId="12" borderId="0" xfId="5" applyFill="1" applyAlignment="1" applyProtection="1">
      <alignment vertical="center"/>
      <protection locked="0"/>
    </xf>
    <xf numFmtId="0" fontId="22" fillId="0" borderId="0" xfId="6" applyFont="1" applyAlignment="1" applyProtection="1">
      <alignment vertical="center"/>
      <protection hidden="1"/>
    </xf>
    <xf numFmtId="9" fontId="20" fillId="0" borderId="0" xfId="6" applyNumberFormat="1" applyFont="1" applyAlignment="1" applyProtection="1">
      <alignment vertical="center"/>
      <protection hidden="1"/>
    </xf>
    <xf numFmtId="0" fontId="20" fillId="0" borderId="0" xfId="6" applyFont="1" applyAlignment="1" applyProtection="1">
      <alignment vertical="center"/>
      <protection hidden="1"/>
    </xf>
    <xf numFmtId="0" fontId="20" fillId="0" borderId="0" xfId="6" applyFont="1" applyAlignment="1" applyProtection="1">
      <alignment vertical="center"/>
      <protection locked="0"/>
    </xf>
    <xf numFmtId="0" fontId="22" fillId="15" borderId="0" xfId="7" applyFont="1" applyFill="1" applyBorder="1" applyAlignment="1" applyProtection="1">
      <alignment horizontal="left" vertical="center" wrapText="1"/>
      <protection hidden="1"/>
    </xf>
    <xf numFmtId="0" fontId="24" fillId="15" borderId="0" xfId="7" applyFont="1" applyFill="1" applyBorder="1" applyAlignment="1" applyProtection="1">
      <alignment horizontal="left" vertical="center" wrapText="1"/>
      <protection hidden="1"/>
    </xf>
    <xf numFmtId="0" fontId="24" fillId="15" borderId="0" xfId="7" applyFont="1" applyFill="1" applyBorder="1" applyAlignment="1" applyProtection="1">
      <alignment horizontal="center" vertical="center" textRotation="90" wrapText="1"/>
      <protection hidden="1"/>
    </xf>
    <xf numFmtId="0" fontId="24" fillId="15" borderId="0" xfId="7" applyFont="1" applyFill="1" applyBorder="1" applyAlignment="1" applyProtection="1">
      <alignment horizontal="center" vertical="center" wrapText="1"/>
      <protection hidden="1"/>
    </xf>
    <xf numFmtId="0" fontId="25" fillId="14" borderId="0" xfId="6" applyFont="1" applyFill="1" applyAlignment="1" applyProtection="1">
      <alignment horizontal="left" vertical="top" wrapText="1"/>
      <protection hidden="1"/>
    </xf>
    <xf numFmtId="0" fontId="26" fillId="0" borderId="0" xfId="6" applyFont="1" applyAlignment="1" applyProtection="1">
      <alignment horizontal="center" vertical="center"/>
      <protection hidden="1"/>
    </xf>
    <xf numFmtId="0" fontId="26" fillId="0" borderId="0" xfId="6" applyFont="1" applyAlignment="1" applyProtection="1">
      <alignment horizontal="center" vertical="center"/>
      <protection locked="0"/>
    </xf>
    <xf numFmtId="0" fontId="30" fillId="17" borderId="14" xfId="6" applyFont="1" applyFill="1" applyBorder="1" applyAlignment="1" applyProtection="1">
      <alignment horizontal="left" vertical="center" wrapText="1" indent="1"/>
      <protection hidden="1"/>
    </xf>
    <xf numFmtId="0" fontId="31" fillId="17" borderId="15" xfId="6" applyFont="1" applyFill="1" applyBorder="1" applyAlignment="1">
      <alignment vertical="center" wrapText="1"/>
    </xf>
    <xf numFmtId="4" fontId="31" fillId="17" borderId="16" xfId="6" applyNumberFormat="1" applyFont="1" applyFill="1" applyBorder="1" applyAlignment="1">
      <alignment horizontal="left" vertical="center" wrapText="1"/>
    </xf>
    <xf numFmtId="4" fontId="18" fillId="17" borderId="17" xfId="6" applyNumberFormat="1" applyFont="1" applyFill="1" applyBorder="1" applyAlignment="1" applyProtection="1">
      <alignment vertical="center"/>
      <protection locked="0"/>
    </xf>
    <xf numFmtId="3" fontId="18" fillId="17" borderId="0" xfId="6" applyNumberFormat="1" applyFont="1" applyFill="1" applyAlignment="1" applyProtection="1">
      <alignment horizontal="center" vertical="center"/>
      <protection locked="0"/>
    </xf>
    <xf numFmtId="0" fontId="30" fillId="0" borderId="4" xfId="9" applyNumberFormat="1" applyFont="1" applyFill="1" applyBorder="1" applyAlignment="1" applyProtection="1">
      <alignment horizontal="center" vertical="center"/>
      <protection locked="0"/>
    </xf>
    <xf numFmtId="4" fontId="32" fillId="0" borderId="4" xfId="6" applyNumberFormat="1" applyFont="1" applyBorder="1" applyAlignment="1" applyProtection="1">
      <alignment horizontal="center" vertical="center" wrapText="1"/>
      <protection hidden="1"/>
    </xf>
    <xf numFmtId="0" fontId="33" fillId="0" borderId="4" xfId="6" applyFont="1" applyBorder="1" applyAlignment="1" applyProtection="1">
      <alignment horizontal="center" vertical="center" wrapText="1"/>
      <protection hidden="1"/>
    </xf>
    <xf numFmtId="9" fontId="20" fillId="0" borderId="0" xfId="6" applyNumberFormat="1" applyFont="1" applyAlignment="1" applyProtection="1">
      <alignment vertical="center"/>
      <protection locked="0"/>
    </xf>
    <xf numFmtId="0" fontId="27" fillId="0" borderId="0" xfId="10"/>
    <xf numFmtId="0" fontId="27" fillId="0" borderId="0" xfId="10" applyAlignment="1">
      <alignment horizontal="center"/>
    </xf>
    <xf numFmtId="4" fontId="31" fillId="17" borderId="18" xfId="6" applyNumberFormat="1" applyFont="1" applyFill="1" applyBorder="1" applyAlignment="1">
      <alignment horizontal="left" vertical="center" wrapText="1"/>
    </xf>
    <xf numFmtId="0" fontId="18" fillId="0" borderId="4" xfId="6" applyFont="1" applyBorder="1" applyAlignment="1" applyProtection="1">
      <alignment horizontal="center" vertical="center" wrapText="1"/>
      <protection hidden="1"/>
    </xf>
    <xf numFmtId="0" fontId="20" fillId="0" borderId="0" xfId="6" applyFont="1" applyAlignment="1" applyProtection="1">
      <alignment vertical="center" wrapText="1"/>
      <protection locked="0"/>
    </xf>
    <xf numFmtId="0" fontId="30" fillId="20" borderId="23" xfId="6" applyFont="1" applyFill="1" applyBorder="1" applyAlignment="1" applyProtection="1">
      <alignment horizontal="left" vertical="center" wrapText="1" indent="1"/>
      <protection hidden="1"/>
    </xf>
    <xf numFmtId="0" fontId="31" fillId="20" borderId="14" xfId="6" applyFont="1" applyFill="1" applyBorder="1" applyAlignment="1">
      <alignment vertical="center" wrapText="1"/>
    </xf>
    <xf numFmtId="4" fontId="18" fillId="20" borderId="17" xfId="6" applyNumberFormat="1" applyFont="1" applyFill="1" applyBorder="1" applyAlignment="1" applyProtection="1">
      <alignment horizontal="left" vertical="top" wrapText="1"/>
      <protection locked="0"/>
    </xf>
    <xf numFmtId="4" fontId="18" fillId="20" borderId="17" xfId="6" applyNumberFormat="1" applyFont="1" applyFill="1" applyBorder="1" applyAlignment="1" applyProtection="1">
      <alignment vertical="center"/>
      <protection locked="0"/>
    </xf>
    <xf numFmtId="4" fontId="18" fillId="20" borderId="0" xfId="6" applyNumberFormat="1" applyFont="1" applyFill="1" applyAlignment="1" applyProtection="1">
      <alignment horizontal="center" vertical="center"/>
      <protection locked="0"/>
    </xf>
    <xf numFmtId="0" fontId="30" fillId="0" borderId="4" xfId="9" applyNumberFormat="1" applyFont="1" applyFill="1" applyBorder="1" applyAlignment="1" applyProtection="1">
      <alignment horizontal="center" vertical="center" wrapText="1"/>
      <protection locked="0"/>
    </xf>
    <xf numFmtId="4" fontId="32" fillId="0" borderId="6" xfId="6" applyNumberFormat="1" applyFont="1" applyBorder="1" applyAlignment="1" applyProtection="1">
      <alignment horizontal="center" vertical="center"/>
      <protection hidden="1"/>
    </xf>
    <xf numFmtId="0" fontId="30" fillId="20" borderId="14" xfId="6" applyFont="1" applyFill="1" applyBorder="1" applyAlignment="1" applyProtection="1">
      <alignment horizontal="left" vertical="center" wrapText="1" indent="1"/>
      <protection hidden="1"/>
    </xf>
    <xf numFmtId="9" fontId="18" fillId="20" borderId="17" xfId="9" applyFont="1" applyFill="1" applyBorder="1" applyAlignment="1" applyProtection="1">
      <alignment vertical="center"/>
      <protection locked="0"/>
    </xf>
    <xf numFmtId="0" fontId="31" fillId="20" borderId="23" xfId="6" applyFont="1" applyFill="1" applyBorder="1" applyAlignment="1">
      <alignment vertical="center" wrapText="1"/>
    </xf>
    <xf numFmtId="0" fontId="31" fillId="20" borderId="0" xfId="6" applyFont="1" applyFill="1" applyAlignment="1">
      <alignment horizontal="left" vertical="center" wrapText="1"/>
    </xf>
    <xf numFmtId="169" fontId="35" fillId="20" borderId="25" xfId="2" applyNumberFormat="1" applyFont="1" applyFill="1" applyBorder="1" applyAlignment="1" applyProtection="1">
      <alignment horizontal="center" vertical="center"/>
      <protection locked="0"/>
    </xf>
    <xf numFmtId="0" fontId="20" fillId="0" borderId="0" xfId="6" applyFont="1" applyAlignment="1" applyProtection="1">
      <alignment horizontal="center" vertical="center" wrapText="1"/>
      <protection locked="0"/>
    </xf>
    <xf numFmtId="0" fontId="37" fillId="0" borderId="27" xfId="6" applyFont="1" applyBorder="1" applyAlignment="1" applyProtection="1">
      <alignment horizontal="left" vertical="center" wrapText="1" indent="1"/>
      <protection hidden="1"/>
    </xf>
    <xf numFmtId="0" fontId="38" fillId="0" borderId="28" xfId="6" applyFont="1" applyBorder="1" applyAlignment="1">
      <alignment vertical="center" wrapText="1"/>
    </xf>
    <xf numFmtId="4" fontId="38" fillId="0" borderId="29" xfId="6" applyNumberFormat="1" applyFont="1" applyBorder="1" applyAlignment="1">
      <alignment horizontal="left" vertical="center" wrapText="1"/>
    </xf>
    <xf numFmtId="169" fontId="35" fillId="0" borderId="30" xfId="2" applyNumberFormat="1" applyFont="1" applyBorder="1" applyAlignment="1" applyProtection="1">
      <alignment vertical="center"/>
      <protection locked="0"/>
    </xf>
    <xf numFmtId="2" fontId="18" fillId="0" borderId="31" xfId="2" applyNumberFormat="1" applyFont="1" applyBorder="1" applyAlignment="1" applyProtection="1">
      <alignment horizontal="center" vertical="center"/>
      <protection locked="0"/>
    </xf>
    <xf numFmtId="0" fontId="39" fillId="0" borderId="0" xfId="6" applyFont="1" applyAlignment="1" applyProtection="1">
      <alignment vertical="center"/>
      <protection locked="0"/>
    </xf>
    <xf numFmtId="4" fontId="20" fillId="0" borderId="0" xfId="6" applyNumberFormat="1" applyFont="1" applyAlignment="1" applyProtection="1">
      <alignment horizontal="center" vertical="center"/>
      <protection locked="0"/>
    </xf>
    <xf numFmtId="0" fontId="37" fillId="0" borderId="33" xfId="6" applyFont="1" applyBorder="1" applyAlignment="1" applyProtection="1">
      <alignment horizontal="left" vertical="center" wrapText="1" indent="1"/>
      <protection hidden="1"/>
    </xf>
    <xf numFmtId="0" fontId="38" fillId="0" borderId="34" xfId="6" applyFont="1" applyBorder="1" applyAlignment="1">
      <alignment vertical="center" wrapText="1"/>
    </xf>
    <xf numFmtId="4" fontId="38" fillId="0" borderId="35" xfId="6" applyNumberFormat="1" applyFont="1" applyBorder="1" applyAlignment="1">
      <alignment horizontal="left" vertical="center" wrapText="1"/>
    </xf>
    <xf numFmtId="4" fontId="18" fillId="0" borderId="36" xfId="6" applyNumberFormat="1" applyFont="1" applyBorder="1" applyAlignment="1" applyProtection="1">
      <alignment vertical="center"/>
      <protection locked="0"/>
    </xf>
    <xf numFmtId="4" fontId="18" fillId="0" borderId="37" xfId="6" applyNumberFormat="1" applyFont="1" applyBorder="1" applyAlignment="1" applyProtection="1">
      <alignment vertical="center"/>
      <protection locked="0"/>
    </xf>
    <xf numFmtId="4" fontId="18" fillId="0" borderId="38" xfId="6" applyNumberFormat="1" applyFont="1" applyBorder="1" applyAlignment="1" applyProtection="1">
      <alignment vertical="center"/>
      <protection locked="0"/>
    </xf>
    <xf numFmtId="4" fontId="18" fillId="0" borderId="39" xfId="6" applyNumberFormat="1" applyFont="1" applyBorder="1" applyAlignment="1" applyProtection="1">
      <alignment horizontal="center" vertical="center"/>
      <protection locked="0"/>
    </xf>
    <xf numFmtId="0" fontId="27" fillId="0" borderId="0" xfId="10" applyAlignment="1">
      <alignment horizontal="center" vertical="center"/>
    </xf>
    <xf numFmtId="0" fontId="39" fillId="0" borderId="0" xfId="6" applyFont="1" applyAlignment="1" applyProtection="1">
      <alignment horizontal="center" vertical="center"/>
      <protection locked="0"/>
    </xf>
    <xf numFmtId="0" fontId="20" fillId="0" borderId="0" xfId="6" applyFont="1" applyAlignment="1" applyProtection="1">
      <alignment horizontal="center" vertical="center"/>
      <protection locked="0"/>
    </xf>
    <xf numFmtId="0" fontId="28" fillId="13" borderId="40" xfId="8" applyFont="1" applyFill="1" applyBorder="1" applyAlignment="1" applyProtection="1">
      <alignment horizontal="center" vertical="center" textRotation="90" wrapText="1"/>
      <protection hidden="1"/>
    </xf>
    <xf numFmtId="0" fontId="33" fillId="0" borderId="41" xfId="6" applyFont="1" applyBorder="1" applyAlignment="1" applyProtection="1">
      <alignment horizontal="left" vertical="center" wrapText="1" indent="1"/>
      <protection hidden="1"/>
    </xf>
    <xf numFmtId="0" fontId="38" fillId="0" borderId="42" xfId="6" applyFont="1" applyBorder="1" applyAlignment="1" applyProtection="1">
      <alignment vertical="center" wrapText="1"/>
      <protection locked="0"/>
    </xf>
    <xf numFmtId="4" fontId="38" fillId="0" borderId="40" xfId="6" applyNumberFormat="1" applyFont="1" applyBorder="1" applyAlignment="1" applyProtection="1">
      <alignment horizontal="left" vertical="center" wrapText="1"/>
      <protection locked="0"/>
    </xf>
    <xf numFmtId="4" fontId="40" fillId="0" borderId="40" xfId="6" applyNumberFormat="1" applyFont="1" applyBorder="1" applyAlignment="1" applyProtection="1">
      <alignment horizontal="left" vertical="center" wrapText="1"/>
      <protection locked="0"/>
    </xf>
    <xf numFmtId="0" fontId="41" fillId="13" borderId="0" xfId="8" applyFont="1" applyFill="1" applyBorder="1" applyAlignment="1" applyProtection="1">
      <alignment horizontal="center" vertical="center" textRotation="90"/>
      <protection hidden="1"/>
    </xf>
    <xf numFmtId="0" fontId="39" fillId="0" borderId="0" xfId="6" applyFont="1" applyAlignment="1" applyProtection="1">
      <alignment horizontal="left" vertical="center" wrapText="1"/>
      <protection hidden="1"/>
    </xf>
    <xf numFmtId="0" fontId="20" fillId="0" borderId="43" xfId="6" applyFont="1" applyBorder="1" applyAlignment="1" applyProtection="1">
      <alignment vertical="center" wrapText="1"/>
      <protection hidden="1"/>
    </xf>
    <xf numFmtId="4" fontId="20" fillId="0" borderId="43" xfId="6" applyNumberFormat="1" applyFont="1" applyBorder="1" applyAlignment="1" applyProtection="1">
      <alignment horizontal="left" vertical="center" wrapText="1"/>
      <protection hidden="1"/>
    </xf>
    <xf numFmtId="4" fontId="39" fillId="0" borderId="0" xfId="6" applyNumberFormat="1" applyFont="1" applyAlignment="1" applyProtection="1">
      <alignment vertical="center"/>
      <protection hidden="1"/>
    </xf>
    <xf numFmtId="4" fontId="42" fillId="0" borderId="0" xfId="6" applyNumberFormat="1" applyFont="1" applyAlignment="1" applyProtection="1">
      <alignment horizontal="center" vertical="center"/>
      <protection hidden="1"/>
    </xf>
    <xf numFmtId="0" fontId="20" fillId="18" borderId="44" xfId="6" applyFont="1" applyFill="1" applyBorder="1" applyAlignment="1">
      <alignment vertical="center"/>
    </xf>
    <xf numFmtId="4" fontId="43" fillId="0" borderId="45" xfId="6" applyNumberFormat="1" applyFont="1" applyBorder="1" applyAlignment="1" applyProtection="1">
      <alignment horizontal="left" vertical="center" wrapText="1"/>
      <protection hidden="1"/>
    </xf>
    <xf numFmtId="0" fontId="20" fillId="18" borderId="19" xfId="6" applyFont="1" applyFill="1" applyBorder="1" applyAlignment="1">
      <alignment vertical="center"/>
    </xf>
    <xf numFmtId="0" fontId="20" fillId="18" borderId="46" xfId="6" applyFont="1" applyFill="1" applyBorder="1" applyAlignment="1">
      <alignment vertical="center"/>
    </xf>
    <xf numFmtId="0" fontId="20" fillId="23" borderId="43" xfId="6" applyFont="1" applyFill="1" applyBorder="1" applyAlignment="1" applyProtection="1">
      <alignment vertical="center" wrapText="1"/>
      <protection hidden="1"/>
    </xf>
    <xf numFmtId="4" fontId="43" fillId="23" borderId="45" xfId="6" applyNumberFormat="1" applyFont="1" applyFill="1" applyBorder="1" applyAlignment="1" applyProtection="1">
      <alignment horizontal="left" vertical="center" wrapText="1"/>
      <protection hidden="1"/>
    </xf>
    <xf numFmtId="2" fontId="39" fillId="23" borderId="0" xfId="6" applyNumberFormat="1" applyFont="1" applyFill="1" applyAlignment="1" applyProtection="1">
      <alignment vertical="center"/>
      <protection hidden="1"/>
    </xf>
    <xf numFmtId="170" fontId="45" fillId="24" borderId="1" xfId="6" applyNumberFormat="1" applyFont="1" applyFill="1" applyBorder="1" applyAlignment="1" applyProtection="1">
      <alignment horizontal="center" vertical="center"/>
      <protection hidden="1"/>
    </xf>
    <xf numFmtId="0" fontId="46" fillId="24" borderId="47" xfId="6" applyFont="1" applyFill="1" applyBorder="1" applyAlignment="1" applyProtection="1">
      <alignment vertical="center" wrapText="1"/>
      <protection hidden="1"/>
    </xf>
    <xf numFmtId="4" fontId="47" fillId="16" borderId="2" xfId="6" applyNumberFormat="1" applyFont="1" applyFill="1" applyBorder="1" applyAlignment="1" applyProtection="1">
      <alignment horizontal="right" vertical="center" wrapText="1"/>
      <protection hidden="1"/>
    </xf>
    <xf numFmtId="4" fontId="47" fillId="16" borderId="47" xfId="6" applyNumberFormat="1" applyFont="1" applyFill="1" applyBorder="1" applyAlignment="1" applyProtection="1">
      <alignment horizontal="left" vertical="center" wrapText="1"/>
      <protection hidden="1"/>
    </xf>
    <xf numFmtId="170" fontId="45" fillId="24" borderId="48" xfId="6" applyNumberFormat="1" applyFont="1" applyFill="1" applyBorder="1" applyAlignment="1" applyProtection="1">
      <alignment horizontal="center" vertical="center"/>
      <protection hidden="1"/>
    </xf>
    <xf numFmtId="0" fontId="46" fillId="24" borderId="49" xfId="6" applyFont="1" applyFill="1" applyBorder="1" applyAlignment="1" applyProtection="1">
      <alignment vertical="center" wrapText="1"/>
      <protection hidden="1"/>
    </xf>
    <xf numFmtId="4" fontId="47" fillId="16" borderId="0" xfId="6" applyNumberFormat="1" applyFont="1" applyFill="1" applyAlignment="1" applyProtection="1">
      <alignment vertical="center" wrapText="1"/>
      <protection hidden="1"/>
    </xf>
    <xf numFmtId="4" fontId="47" fillId="16" borderId="49" xfId="6" applyNumberFormat="1" applyFont="1" applyFill="1" applyBorder="1" applyAlignment="1" applyProtection="1">
      <alignment horizontal="left" vertical="center" wrapText="1"/>
      <protection hidden="1"/>
    </xf>
    <xf numFmtId="170" fontId="45" fillId="24" borderId="50" xfId="6" applyNumberFormat="1" applyFont="1" applyFill="1" applyBorder="1" applyAlignment="1" applyProtection="1">
      <alignment horizontal="center" vertical="center"/>
      <protection hidden="1"/>
    </xf>
    <xf numFmtId="0" fontId="46" fillId="24" borderId="51" xfId="6" applyFont="1" applyFill="1" applyBorder="1" applyAlignment="1" applyProtection="1">
      <alignment vertical="center" wrapText="1"/>
      <protection hidden="1"/>
    </xf>
    <xf numFmtId="4" fontId="47" fillId="16" borderId="12" xfId="6" applyNumberFormat="1" applyFont="1" applyFill="1" applyBorder="1" applyAlignment="1" applyProtection="1">
      <alignment vertical="center" wrapText="1"/>
      <protection hidden="1"/>
    </xf>
    <xf numFmtId="4" fontId="47" fillId="16" borderId="51" xfId="6" applyNumberFormat="1" applyFont="1" applyFill="1" applyBorder="1" applyAlignment="1" applyProtection="1">
      <alignment horizontal="left" vertical="center" wrapText="1"/>
      <protection hidden="1"/>
    </xf>
    <xf numFmtId="0" fontId="49" fillId="0" borderId="0" xfId="6" applyFont="1" applyAlignment="1" applyProtection="1">
      <alignment horizontal="center" vertical="center"/>
      <protection hidden="1"/>
    </xf>
    <xf numFmtId="0" fontId="29" fillId="0" borderId="0" xfId="6" applyFont="1" applyAlignment="1" applyProtection="1">
      <alignment vertical="center"/>
      <protection hidden="1"/>
    </xf>
    <xf numFmtId="0" fontId="20" fillId="0" borderId="0" xfId="6" applyFont="1" applyAlignment="1" applyProtection="1">
      <alignment vertical="center" wrapText="1"/>
      <protection hidden="1"/>
    </xf>
    <xf numFmtId="0" fontId="20" fillId="0" borderId="0" xfId="6" applyFont="1" applyAlignment="1" applyProtection="1">
      <alignment horizontal="left" vertical="center"/>
      <protection hidden="1"/>
    </xf>
    <xf numFmtId="0" fontId="20" fillId="0" borderId="0" xfId="6" applyFont="1" applyAlignment="1" applyProtection="1">
      <alignment horizontal="center" vertical="center"/>
      <protection hidden="1"/>
    </xf>
    <xf numFmtId="0" fontId="20" fillId="0" borderId="0" xfId="6" applyFont="1" applyAlignment="1">
      <alignment vertical="center"/>
    </xf>
    <xf numFmtId="0" fontId="18" fillId="0" borderId="0" xfId="6" applyFont="1" applyAlignment="1">
      <alignment horizontal="left" vertical="center" wrapText="1"/>
    </xf>
    <xf numFmtId="0" fontId="20" fillId="0" borderId="0" xfId="6" applyFont="1" applyAlignment="1" applyProtection="1">
      <alignment horizontal="left" vertical="center"/>
      <protection locked="0"/>
    </xf>
    <xf numFmtId="0" fontId="49" fillId="0" borderId="0" xfId="6" applyFont="1" applyAlignment="1" applyProtection="1">
      <alignment horizontal="center" vertical="center"/>
      <protection locked="0"/>
    </xf>
    <xf numFmtId="0" fontId="23" fillId="0" borderId="0" xfId="2" applyFont="1" applyProtection="1">
      <protection hidden="1"/>
    </xf>
    <xf numFmtId="0" fontId="13" fillId="0" borderId="0" xfId="2" applyAlignment="1" applyProtection="1">
      <alignment horizontal="left" vertical="center" wrapText="1"/>
      <protection hidden="1"/>
    </xf>
    <xf numFmtId="0" fontId="13" fillId="0" borderId="0" xfId="2" applyProtection="1">
      <protection hidden="1"/>
    </xf>
    <xf numFmtId="0" fontId="50" fillId="23" borderId="19" xfId="2" applyFont="1" applyFill="1" applyBorder="1" applyAlignment="1" applyProtection="1">
      <alignment horizontal="center"/>
      <protection hidden="1"/>
    </xf>
    <xf numFmtId="0" fontId="50" fillId="0" borderId="0" xfId="2" applyFont="1" applyProtection="1">
      <protection hidden="1"/>
    </xf>
    <xf numFmtId="0" fontId="57" fillId="25" borderId="58" xfId="2" applyFont="1" applyFill="1" applyBorder="1" applyAlignment="1" applyProtection="1">
      <alignment horizontal="center" vertical="center" wrapText="1" readingOrder="1"/>
      <protection hidden="1"/>
    </xf>
    <xf numFmtId="2" fontId="57" fillId="25" borderId="58" xfId="2" applyNumberFormat="1" applyFont="1" applyFill="1" applyBorder="1" applyAlignment="1" applyProtection="1">
      <alignment horizontal="center" vertical="center" wrapText="1" readingOrder="1"/>
      <protection hidden="1"/>
    </xf>
    <xf numFmtId="0" fontId="57" fillId="25" borderId="59" xfId="2" applyFont="1" applyFill="1" applyBorder="1" applyAlignment="1" applyProtection="1">
      <alignment horizontal="center" vertical="center" wrapText="1" readingOrder="1"/>
      <protection hidden="1"/>
    </xf>
    <xf numFmtId="0" fontId="57" fillId="25" borderId="60" xfId="2" applyFont="1" applyFill="1" applyBorder="1" applyAlignment="1" applyProtection="1">
      <alignment horizontal="center" vertical="center" wrapText="1" readingOrder="1"/>
      <protection hidden="1"/>
    </xf>
    <xf numFmtId="0" fontId="58" fillId="4" borderId="61" xfId="2" applyFont="1" applyFill="1" applyBorder="1" applyAlignment="1" applyProtection="1">
      <alignment horizontal="center" vertical="center" wrapText="1"/>
      <protection hidden="1"/>
    </xf>
    <xf numFmtId="0" fontId="13" fillId="0" borderId="0" xfId="2" applyAlignment="1" applyProtection="1">
      <alignment horizontal="left" vertical="top" wrapText="1"/>
      <protection hidden="1"/>
    </xf>
    <xf numFmtId="0" fontId="50" fillId="16" borderId="7" xfId="2" applyFont="1" applyFill="1" applyBorder="1" applyAlignment="1" applyProtection="1">
      <alignment horizontal="center"/>
      <protection hidden="1"/>
    </xf>
    <xf numFmtId="0" fontId="50" fillId="23" borderId="4" xfId="2" applyFont="1" applyFill="1" applyBorder="1" applyAlignment="1" applyProtection="1">
      <alignment horizontal="center"/>
      <protection hidden="1"/>
    </xf>
    <xf numFmtId="0" fontId="54" fillId="28" borderId="4" xfId="2" applyFont="1" applyFill="1" applyBorder="1" applyAlignment="1" applyProtection="1">
      <alignment horizontal="center"/>
      <protection hidden="1"/>
    </xf>
    <xf numFmtId="0" fontId="59" fillId="28" borderId="4" xfId="2" applyFont="1" applyFill="1" applyBorder="1" applyAlignment="1" applyProtection="1">
      <alignment horizontal="center"/>
      <protection hidden="1"/>
    </xf>
    <xf numFmtId="0" fontId="55" fillId="29" borderId="4" xfId="2" applyFont="1" applyFill="1" applyBorder="1" applyAlignment="1" applyProtection="1">
      <alignment horizontal="center"/>
      <protection hidden="1"/>
    </xf>
    <xf numFmtId="0" fontId="56" fillId="30" borderId="4" xfId="2" applyFont="1" applyFill="1" applyBorder="1" applyProtection="1">
      <protection hidden="1"/>
    </xf>
    <xf numFmtId="0" fontId="60" fillId="30" borderId="4" xfId="2" applyFont="1" applyFill="1" applyBorder="1" applyProtection="1">
      <protection hidden="1"/>
    </xf>
    <xf numFmtId="0" fontId="61" fillId="25" borderId="65" xfId="2" applyFont="1" applyFill="1" applyBorder="1" applyAlignment="1" applyProtection="1">
      <alignment horizontal="left" vertical="center" wrapText="1" readingOrder="1"/>
      <protection locked="0"/>
    </xf>
    <xf numFmtId="0" fontId="61" fillId="25" borderId="65" xfId="2" applyFont="1" applyFill="1" applyBorder="1" applyAlignment="1" applyProtection="1">
      <alignment horizontal="left" vertical="center" readingOrder="1"/>
      <protection locked="0"/>
    </xf>
    <xf numFmtId="3" fontId="62" fillId="31" borderId="66" xfId="2" applyNumberFormat="1" applyFont="1" applyFill="1" applyBorder="1" applyAlignment="1" applyProtection="1">
      <alignment horizontal="center" vertical="center" wrapText="1" readingOrder="1"/>
      <protection locked="0"/>
    </xf>
    <xf numFmtId="2" fontId="8" fillId="31" borderId="66" xfId="2" applyNumberFormat="1" applyFont="1" applyFill="1" applyBorder="1" applyAlignment="1" applyProtection="1">
      <alignment horizontal="center" vertical="center" wrapText="1" readingOrder="1"/>
      <protection locked="0"/>
    </xf>
    <xf numFmtId="171" fontId="8" fillId="31" borderId="66" xfId="2" applyNumberFormat="1" applyFont="1" applyFill="1" applyBorder="1" applyAlignment="1" applyProtection="1">
      <alignment horizontal="center" vertical="center" wrapText="1" readingOrder="1"/>
      <protection hidden="1"/>
    </xf>
    <xf numFmtId="10" fontId="63" fillId="31" borderId="67" xfId="9" applyNumberFormat="1" applyFont="1" applyFill="1" applyBorder="1" applyAlignment="1" applyProtection="1">
      <alignment horizontal="center" vertical="center" wrapText="1" readingOrder="1"/>
      <protection hidden="1"/>
    </xf>
    <xf numFmtId="2" fontId="63" fillId="31" borderId="68" xfId="2" applyNumberFormat="1" applyFont="1" applyFill="1" applyBorder="1" applyAlignment="1" applyProtection="1">
      <alignment horizontal="center" vertical="center" wrapText="1" readingOrder="1"/>
      <protection hidden="1"/>
    </xf>
    <xf numFmtId="0" fontId="64" fillId="32" borderId="0" xfId="2" applyFont="1" applyFill="1" applyProtection="1">
      <protection hidden="1"/>
    </xf>
    <xf numFmtId="2" fontId="13" fillId="0" borderId="0" xfId="2" applyNumberFormat="1" applyProtection="1">
      <protection hidden="1"/>
    </xf>
    <xf numFmtId="0" fontId="10" fillId="0" borderId="0" xfId="4" applyProtection="1">
      <protection hidden="1"/>
    </xf>
    <xf numFmtId="3" fontId="62" fillId="31" borderId="68" xfId="2" applyNumberFormat="1" applyFont="1" applyFill="1" applyBorder="1" applyAlignment="1" applyProtection="1">
      <alignment horizontal="center" vertical="center" wrapText="1" readingOrder="1"/>
      <protection locked="0"/>
    </xf>
    <xf numFmtId="44" fontId="0" fillId="0" borderId="0" xfId="3" applyFont="1" applyProtection="1">
      <protection hidden="1"/>
    </xf>
    <xf numFmtId="164" fontId="13" fillId="0" borderId="0" xfId="2" applyNumberFormat="1" applyProtection="1">
      <protection hidden="1"/>
    </xf>
    <xf numFmtId="3" fontId="63" fillId="31" borderId="68" xfId="2" applyNumberFormat="1" applyFont="1" applyFill="1" applyBorder="1" applyAlignment="1" applyProtection="1">
      <alignment horizontal="center" vertical="center" wrapText="1" readingOrder="1"/>
      <protection locked="0"/>
    </xf>
    <xf numFmtId="0" fontId="57" fillId="25" borderId="70" xfId="2" applyFont="1" applyFill="1" applyBorder="1" applyAlignment="1" applyProtection="1">
      <alignment horizontal="center" vertical="center" wrapText="1" readingOrder="1"/>
      <protection hidden="1"/>
    </xf>
    <xf numFmtId="3" fontId="5" fillId="33" borderId="68" xfId="2" applyNumberFormat="1" applyFont="1" applyFill="1" applyBorder="1" applyAlignment="1" applyProtection="1">
      <alignment horizontal="center" vertical="center" wrapText="1"/>
      <protection hidden="1"/>
    </xf>
    <xf numFmtId="2" fontId="5" fillId="33" borderId="68" xfId="2" applyNumberFormat="1" applyFont="1" applyFill="1" applyBorder="1" applyAlignment="1" applyProtection="1">
      <alignment horizontal="center" vertical="center" wrapText="1"/>
      <protection hidden="1"/>
    </xf>
    <xf numFmtId="3" fontId="5" fillId="34" borderId="68" xfId="2" applyNumberFormat="1" applyFont="1" applyFill="1" applyBorder="1" applyAlignment="1" applyProtection="1">
      <alignment horizontal="center" vertical="center" wrapText="1"/>
      <protection hidden="1"/>
    </xf>
    <xf numFmtId="9" fontId="5" fillId="33" borderId="68" xfId="9" applyFont="1" applyFill="1" applyBorder="1" applyAlignment="1" applyProtection="1">
      <alignment horizontal="center" vertical="center" wrapText="1"/>
      <protection hidden="1"/>
    </xf>
    <xf numFmtId="2" fontId="3" fillId="35" borderId="0" xfId="2" applyNumberFormat="1" applyFont="1" applyFill="1" applyAlignment="1" applyProtection="1">
      <alignment horizontal="center" vertical="center"/>
      <protection hidden="1"/>
    </xf>
    <xf numFmtId="0" fontId="66" fillId="0" borderId="71" xfId="2" applyFont="1" applyBorder="1" applyAlignment="1" applyProtection="1">
      <alignment horizontal="left" vertical="center" readingOrder="1"/>
      <protection hidden="1"/>
    </xf>
    <xf numFmtId="0" fontId="6" fillId="0" borderId="0" xfId="2" applyFont="1" applyAlignment="1" applyProtection="1">
      <alignment horizontal="left" vertical="center" readingOrder="1"/>
      <protection hidden="1"/>
    </xf>
    <xf numFmtId="0" fontId="66" fillId="0" borderId="0" xfId="2" applyFont="1" applyProtection="1">
      <protection hidden="1"/>
    </xf>
    <xf numFmtId="0" fontId="6" fillId="0" borderId="0" xfId="2" applyFont="1" applyProtection="1">
      <protection hidden="1"/>
    </xf>
    <xf numFmtId="0" fontId="67" fillId="0" borderId="0" xfId="2" applyFont="1" applyProtection="1">
      <protection hidden="1"/>
    </xf>
    <xf numFmtId="0" fontId="8" fillId="9" borderId="4" xfId="2" applyFont="1" applyFill="1" applyBorder="1" applyAlignment="1" applyProtection="1">
      <alignment horizontal="center" vertical="center" wrapText="1"/>
      <protection locked="0"/>
    </xf>
    <xf numFmtId="0" fontId="8" fillId="11" borderId="4"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xf>
    <xf numFmtId="0" fontId="70" fillId="0" borderId="0" xfId="2" applyFont="1"/>
    <xf numFmtId="0" fontId="72" fillId="0" borderId="0" xfId="2" applyFont="1" applyAlignment="1">
      <alignment vertical="center"/>
    </xf>
    <xf numFmtId="0" fontId="73" fillId="0" borderId="0" xfId="2" applyFont="1" applyAlignment="1">
      <alignment vertical="center"/>
    </xf>
    <xf numFmtId="0" fontId="72" fillId="0" borderId="0" xfId="2" quotePrefix="1" applyFont="1" applyAlignment="1">
      <alignment horizontal="center" vertical="center"/>
    </xf>
    <xf numFmtId="0" fontId="70" fillId="0" borderId="0" xfId="2" applyFont="1" applyAlignment="1">
      <alignment wrapText="1"/>
    </xf>
    <xf numFmtId="0" fontId="72" fillId="0" borderId="0" xfId="2" applyFont="1" applyAlignment="1">
      <alignment horizontal="center" vertical="center" wrapText="1"/>
    </xf>
    <xf numFmtId="0" fontId="74" fillId="0" borderId="0" xfId="2" applyFont="1"/>
    <xf numFmtId="0" fontId="69" fillId="0" borderId="0" xfId="2" applyFont="1" applyAlignment="1">
      <alignment horizontal="center"/>
    </xf>
    <xf numFmtId="0" fontId="71" fillId="0" borderId="0" xfId="2" applyFont="1"/>
    <xf numFmtId="0" fontId="71" fillId="0" borderId="0" xfId="2" applyFont="1" applyAlignment="1">
      <alignment horizontal="center" vertical="center"/>
    </xf>
    <xf numFmtId="0" fontId="72" fillId="0" borderId="0" xfId="2" applyFont="1" applyAlignment="1">
      <alignment horizontal="center"/>
    </xf>
    <xf numFmtId="0" fontId="69" fillId="0" borderId="0" xfId="2" applyFont="1"/>
    <xf numFmtId="0" fontId="76" fillId="0" borderId="0" xfId="2" applyFont="1" applyAlignment="1">
      <alignment wrapText="1"/>
    </xf>
    <xf numFmtId="0" fontId="77" fillId="0" borderId="0" xfId="2" applyFont="1"/>
    <xf numFmtId="0" fontId="78" fillId="0" borderId="0" xfId="2" applyFont="1"/>
    <xf numFmtId="0" fontId="79" fillId="0" borderId="0" xfId="2" applyFont="1"/>
    <xf numFmtId="0" fontId="80" fillId="0" borderId="0" xfId="2" applyFont="1" applyAlignment="1">
      <alignment horizontal="justify" vertical="center"/>
    </xf>
    <xf numFmtId="0" fontId="83" fillId="36" borderId="4" xfId="2" applyFont="1" applyFill="1" applyBorder="1" applyAlignment="1">
      <alignment horizontal="center"/>
    </xf>
    <xf numFmtId="0" fontId="80" fillId="0" borderId="0" xfId="2" applyFont="1"/>
    <xf numFmtId="0" fontId="6" fillId="0" borderId="0" xfId="2" applyFont="1" applyAlignment="1">
      <alignment wrapText="1"/>
    </xf>
    <xf numFmtId="0" fontId="6" fillId="0" borderId="0" xfId="2" applyFont="1" applyAlignment="1">
      <alignment horizontal="center" wrapText="1"/>
    </xf>
    <xf numFmtId="0" fontId="84" fillId="0" borderId="0" xfId="2" applyFont="1" applyAlignment="1">
      <alignment wrapText="1"/>
    </xf>
    <xf numFmtId="0" fontId="82" fillId="2" borderId="0" xfId="2" applyFont="1" applyFill="1" applyAlignment="1">
      <alignment horizontal="center" vertical="center" wrapText="1"/>
    </xf>
    <xf numFmtId="0" fontId="80" fillId="0" borderId="4" xfId="2" applyFont="1" applyBorder="1" applyProtection="1">
      <protection locked="0"/>
    </xf>
    <xf numFmtId="0" fontId="80" fillId="0" borderId="4" xfId="2" applyFont="1" applyBorder="1" applyAlignment="1" applyProtection="1">
      <alignment horizontal="center"/>
      <protection locked="0"/>
    </xf>
    <xf numFmtId="167" fontId="6" fillId="0" borderId="4" xfId="2" applyNumberFormat="1" applyFont="1" applyBorder="1" applyAlignment="1" applyProtection="1">
      <alignment horizontal="center"/>
      <protection locked="0"/>
    </xf>
    <xf numFmtId="0" fontId="50" fillId="0" borderId="0" xfId="2" applyFont="1"/>
    <xf numFmtId="0" fontId="50" fillId="0" borderId="0" xfId="2" applyFont="1" applyAlignment="1">
      <alignment wrapText="1"/>
    </xf>
    <xf numFmtId="0" fontId="85" fillId="0" borderId="0" xfId="11" applyFont="1" applyAlignment="1">
      <alignment wrapText="1"/>
    </xf>
    <xf numFmtId="0" fontId="86" fillId="0" borderId="0" xfId="11" applyFont="1" applyAlignment="1">
      <alignment wrapText="1"/>
    </xf>
    <xf numFmtId="0" fontId="86" fillId="0" borderId="0" xfId="11" applyFont="1"/>
    <xf numFmtId="0" fontId="10" fillId="0" borderId="0" xfId="4"/>
    <xf numFmtId="0" fontId="82" fillId="0" borderId="0" xfId="11" applyFont="1" applyAlignment="1">
      <alignment wrapText="1"/>
    </xf>
    <xf numFmtId="0" fontId="87" fillId="0" borderId="0" xfId="12" applyFont="1" applyFill="1" applyBorder="1" applyAlignment="1">
      <alignment horizontal="left" vertical="center"/>
    </xf>
    <xf numFmtId="0" fontId="86" fillId="0" borderId="0" xfId="11" applyFont="1" applyAlignment="1">
      <alignment horizontal="left" vertical="center" wrapText="1"/>
    </xf>
    <xf numFmtId="0" fontId="86" fillId="0" borderId="0" xfId="11" quotePrefix="1" applyFont="1" applyAlignment="1">
      <alignment horizontal="left" vertical="center"/>
    </xf>
    <xf numFmtId="0" fontId="86" fillId="0" borderId="0" xfId="11" quotePrefix="1" applyFont="1" applyAlignment="1">
      <alignment horizontal="left" vertical="center" wrapText="1"/>
    </xf>
    <xf numFmtId="0" fontId="86" fillId="0" borderId="0" xfId="11" applyFont="1" applyAlignment="1">
      <alignment horizontal="left" vertical="center"/>
    </xf>
    <xf numFmtId="0" fontId="87" fillId="0" borderId="0" xfId="12" applyFont="1" applyFill="1" applyBorder="1" applyAlignment="1">
      <alignment vertical="center"/>
    </xf>
    <xf numFmtId="0" fontId="88" fillId="0" borderId="0" xfId="12" applyFont="1" applyFill="1" applyBorder="1" applyAlignment="1">
      <alignment horizontal="left" vertical="center" wrapText="1"/>
    </xf>
    <xf numFmtId="0" fontId="85" fillId="0" borderId="0" xfId="11" applyFont="1" applyAlignment="1">
      <alignment horizontal="left" vertical="center" wrapText="1"/>
    </xf>
    <xf numFmtId="0" fontId="85" fillId="0" borderId="0" xfId="11" applyFont="1"/>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4" fillId="0" borderId="8" xfId="0" applyFont="1" applyBorder="1" applyAlignment="1" applyProtection="1">
      <alignment horizontal="center"/>
    </xf>
    <xf numFmtId="0" fontId="6" fillId="0" borderId="3" xfId="0" applyFont="1" applyBorder="1" applyAlignment="1" applyProtection="1">
      <alignment horizontal="left" vertical="center" wrapText="1"/>
    </xf>
    <xf numFmtId="0" fontId="5"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82" fillId="2" borderId="72" xfId="2" applyFont="1" applyFill="1" applyBorder="1" applyAlignment="1">
      <alignment horizontal="center" vertical="center" wrapText="1"/>
    </xf>
    <xf numFmtId="0" fontId="82" fillId="2" borderId="8" xfId="2" applyFont="1" applyFill="1" applyBorder="1" applyAlignment="1">
      <alignment horizontal="center" vertical="center" wrapText="1"/>
    </xf>
    <xf numFmtId="0" fontId="75" fillId="2" borderId="0" xfId="2" applyFont="1" applyFill="1" applyAlignment="1">
      <alignment horizontal="center" vertical="center" wrapText="1"/>
    </xf>
    <xf numFmtId="0" fontId="75" fillId="2" borderId="0" xfId="2" applyFont="1" applyFill="1" applyAlignment="1">
      <alignment horizontal="center" vertical="center"/>
    </xf>
    <xf numFmtId="0" fontId="77" fillId="0" borderId="0" xfId="2" applyFont="1" applyAlignment="1" applyProtection="1">
      <alignment horizontal="center"/>
      <protection locked="0"/>
    </xf>
    <xf numFmtId="0" fontId="81" fillId="0" borderId="8" xfId="2" applyFont="1" applyBorder="1" applyAlignment="1">
      <alignment horizontal="center"/>
    </xf>
    <xf numFmtId="0" fontId="1" fillId="2" borderId="8" xfId="2" applyFont="1" applyFill="1" applyBorder="1" applyAlignment="1">
      <alignment horizontal="center" vertical="center" wrapText="1"/>
    </xf>
    <xf numFmtId="0" fontId="1" fillId="2" borderId="8" xfId="2" applyFont="1" applyFill="1" applyBorder="1" applyAlignment="1">
      <alignment horizontal="center" vertical="center"/>
    </xf>
    <xf numFmtId="0" fontId="6" fillId="10" borderId="0" xfId="2" applyFont="1" applyFill="1" applyAlignment="1" applyProtection="1">
      <alignment horizontal="right" vertical="center"/>
      <protection locked="0"/>
    </xf>
    <xf numFmtId="0" fontId="6" fillId="10" borderId="0" xfId="2" applyFont="1" applyFill="1" applyAlignment="1">
      <alignment horizontal="center" vertical="center" wrapText="1"/>
    </xf>
    <xf numFmtId="165" fontId="0" fillId="0" borderId="11" xfId="3" applyNumberFormat="1" applyFont="1" applyBorder="1" applyAlignment="1" applyProtection="1">
      <alignment horizontal="center"/>
      <protection locked="0"/>
    </xf>
    <xf numFmtId="0" fontId="6" fillId="10" borderId="0" xfId="2" applyFont="1" applyFill="1" applyAlignment="1">
      <alignment horizontal="left" vertical="center" wrapText="1"/>
    </xf>
    <xf numFmtId="0" fontId="6" fillId="10" borderId="0" xfId="2" applyFont="1" applyFill="1" applyAlignment="1">
      <alignment horizontal="right" vertical="center" wrapText="1"/>
    </xf>
    <xf numFmtId="0" fontId="6" fillId="0" borderId="0" xfId="2" applyFont="1" applyAlignment="1">
      <alignment horizontal="left" vertical="center" wrapText="1"/>
    </xf>
    <xf numFmtId="0" fontId="12" fillId="0" borderId="0" xfId="4" applyFont="1" applyAlignment="1" applyProtection="1">
      <alignment horizontal="center" vertical="center"/>
      <protection locked="0"/>
    </xf>
    <xf numFmtId="0" fontId="1" fillId="8" borderId="10" xfId="2" applyFont="1" applyFill="1" applyBorder="1" applyAlignment="1">
      <alignment horizontal="center" vertical="center" wrapText="1"/>
    </xf>
    <xf numFmtId="0" fontId="1" fillId="8" borderId="11" xfId="2" applyFont="1" applyFill="1" applyBorder="1" applyAlignment="1">
      <alignment horizontal="center" vertical="center" wrapText="1"/>
    </xf>
    <xf numFmtId="0" fontId="13" fillId="0" borderId="12" xfId="2" applyBorder="1" applyAlignment="1" applyProtection="1">
      <alignment horizontal="center"/>
      <protection locked="0"/>
    </xf>
    <xf numFmtId="0" fontId="3" fillId="2" borderId="0" xfId="2" applyFont="1" applyFill="1" applyAlignment="1">
      <alignment horizontal="center" vertical="center" wrapText="1"/>
    </xf>
    <xf numFmtId="0" fontId="3" fillId="2" borderId="0" xfId="2" applyFont="1" applyFill="1" applyAlignment="1">
      <alignment horizontal="center" vertical="center"/>
    </xf>
    <xf numFmtId="0" fontId="13" fillId="0" borderId="11" xfId="2" applyBorder="1" applyAlignment="1" applyProtection="1">
      <alignment horizontal="center"/>
      <protection locked="0"/>
    </xf>
    <xf numFmtId="0" fontId="5" fillId="9" borderId="0" xfId="2" applyFont="1" applyFill="1" applyAlignment="1">
      <alignment horizontal="center" vertical="center" wrapText="1"/>
    </xf>
    <xf numFmtId="0" fontId="5" fillId="9" borderId="0" xfId="2" applyFont="1" applyFill="1" applyAlignment="1">
      <alignment horizontal="center" vertical="center"/>
    </xf>
    <xf numFmtId="0" fontId="18" fillId="0" borderId="0" xfId="6" applyFont="1" applyAlignment="1">
      <alignment horizontal="left" vertical="top" wrapText="1"/>
    </xf>
    <xf numFmtId="0" fontId="0" fillId="0" borderId="0" xfId="6" applyFont="1" applyAlignment="1">
      <alignment horizontal="left" vertical="top" wrapText="1"/>
    </xf>
    <xf numFmtId="0" fontId="13" fillId="0" borderId="0" xfId="6" applyFont="1" applyAlignment="1">
      <alignment horizontal="left" vertical="top" wrapText="1"/>
    </xf>
    <xf numFmtId="0" fontId="36" fillId="22" borderId="26" xfId="8" applyFont="1" applyFill="1" applyBorder="1" applyAlignment="1" applyProtection="1">
      <alignment horizontal="center" vertical="center" textRotation="90" wrapText="1"/>
      <protection hidden="1"/>
    </xf>
    <xf numFmtId="0" fontId="36" fillId="22" borderId="32" xfId="8" applyFont="1" applyFill="1" applyBorder="1" applyAlignment="1" applyProtection="1">
      <alignment horizontal="center" vertical="center" textRotation="90" wrapText="1"/>
      <protection hidden="1"/>
    </xf>
    <xf numFmtId="0" fontId="27" fillId="0" borderId="0" xfId="10" applyAlignment="1">
      <alignment horizontal="center"/>
    </xf>
    <xf numFmtId="0" fontId="18" fillId="18" borderId="4" xfId="6" applyFont="1" applyFill="1" applyBorder="1" applyAlignment="1" applyProtection="1">
      <alignment horizontal="center" vertical="center" wrapText="1"/>
      <protection locked="0"/>
    </xf>
    <xf numFmtId="0" fontId="28" fillId="13" borderId="0" xfId="8" applyFont="1" applyFill="1" applyBorder="1" applyAlignment="1" applyProtection="1">
      <alignment horizontal="center" vertical="center" textRotation="90"/>
      <protection hidden="1"/>
    </xf>
    <xf numFmtId="0" fontId="41" fillId="13" borderId="0" xfId="8" applyFont="1" applyFill="1" applyBorder="1" applyAlignment="1" applyProtection="1">
      <alignment horizontal="center" vertical="center" textRotation="90"/>
      <protection hidden="1"/>
    </xf>
    <xf numFmtId="0" fontId="44" fillId="23" borderId="0" xfId="6" applyFont="1" applyFill="1" applyAlignment="1" applyProtection="1">
      <alignment horizontal="left" vertical="center" wrapText="1"/>
      <protection hidden="1"/>
    </xf>
    <xf numFmtId="168" fontId="19" fillId="13" borderId="0" xfId="2" applyNumberFormat="1" applyFont="1" applyFill="1" applyAlignment="1" applyProtection="1">
      <alignment horizontal="left" vertical="center"/>
      <protection hidden="1"/>
    </xf>
    <xf numFmtId="0" fontId="20" fillId="13" borderId="0" xfId="6" applyFont="1" applyFill="1" applyAlignment="1" applyProtection="1">
      <alignment horizontal="center" vertical="center"/>
      <protection hidden="1"/>
    </xf>
    <xf numFmtId="0" fontId="21" fillId="14" borderId="0" xfId="6" applyFont="1" applyFill="1" applyAlignment="1" applyProtection="1">
      <alignment horizontal="center" vertical="center"/>
      <protection hidden="1"/>
    </xf>
    <xf numFmtId="0" fontId="24" fillId="15" borderId="0" xfId="7" applyFont="1" applyFill="1" applyBorder="1" applyAlignment="1" applyProtection="1">
      <alignment horizontal="left" vertical="center" wrapText="1"/>
      <protection hidden="1"/>
    </xf>
    <xf numFmtId="0" fontId="28" fillId="13" borderId="0" xfId="8" applyFont="1" applyFill="1" applyBorder="1" applyAlignment="1" applyProtection="1">
      <alignment horizontal="center" vertical="center" textRotation="90" wrapText="1"/>
      <protection hidden="1"/>
    </xf>
    <xf numFmtId="0" fontId="28" fillId="13" borderId="40" xfId="8" applyFont="1" applyFill="1" applyBorder="1" applyAlignment="1" applyProtection="1">
      <alignment horizontal="center" vertical="center" textRotation="90" wrapText="1"/>
      <protection hidden="1"/>
    </xf>
    <xf numFmtId="0" fontId="29" fillId="16" borderId="13" xfId="8" applyFont="1" applyFill="1" applyBorder="1" applyAlignment="1" applyProtection="1">
      <alignment horizontal="center" vertical="center" textRotation="90" wrapText="1"/>
      <protection hidden="1"/>
    </xf>
    <xf numFmtId="0" fontId="29" fillId="16" borderId="0" xfId="8" applyFont="1" applyFill="1" applyBorder="1" applyAlignment="1" applyProtection="1">
      <alignment horizontal="center" vertical="center" textRotation="90" wrapText="1"/>
      <protection hidden="1"/>
    </xf>
    <xf numFmtId="0" fontId="18" fillId="18" borderId="19" xfId="6" applyFont="1" applyFill="1" applyBorder="1" applyAlignment="1" applyProtection="1">
      <alignment horizontal="center" vertical="center" wrapText="1"/>
      <protection locked="0"/>
    </xf>
    <xf numFmtId="0" fontId="18" fillId="18" borderId="20" xfId="6" applyFont="1" applyFill="1" applyBorder="1" applyAlignment="1" applyProtection="1">
      <alignment horizontal="center" vertical="center" wrapText="1"/>
      <protection locked="0"/>
    </xf>
    <xf numFmtId="0" fontId="18" fillId="18" borderId="21" xfId="6" applyFont="1" applyFill="1" applyBorder="1" applyAlignment="1" applyProtection="1">
      <alignment horizontal="center" vertical="center" wrapText="1"/>
      <protection locked="0"/>
    </xf>
    <xf numFmtId="0" fontId="29" fillId="19" borderId="22" xfId="8" applyFont="1" applyFill="1" applyBorder="1" applyAlignment="1" applyProtection="1">
      <alignment horizontal="center" vertical="center" textRotation="90" wrapText="1"/>
      <protection hidden="1"/>
    </xf>
    <xf numFmtId="0" fontId="29" fillId="19" borderId="24" xfId="8" applyFont="1" applyFill="1" applyBorder="1" applyAlignment="1" applyProtection="1">
      <alignment horizontal="center" vertical="center" textRotation="90" wrapText="1"/>
      <protection hidden="1"/>
    </xf>
    <xf numFmtId="0" fontId="33" fillId="0" borderId="6" xfId="6" applyFont="1" applyBorder="1" applyAlignment="1" applyProtection="1">
      <alignment horizontal="center" vertical="center" wrapText="1"/>
      <protection hidden="1"/>
    </xf>
    <xf numFmtId="0" fontId="33" fillId="0" borderId="9" xfId="6" applyFont="1" applyBorder="1" applyAlignment="1" applyProtection="1">
      <alignment horizontal="center" vertical="center" wrapText="1"/>
      <protection hidden="1"/>
    </xf>
    <xf numFmtId="0" fontId="33" fillId="0" borderId="7" xfId="6" applyFont="1" applyBorder="1" applyAlignment="1" applyProtection="1">
      <alignment horizontal="center" vertical="center" wrapText="1"/>
      <protection hidden="1"/>
    </xf>
    <xf numFmtId="0" fontId="30" fillId="21" borderId="19" xfId="9" applyNumberFormat="1" applyFont="1" applyFill="1" applyBorder="1" applyAlignment="1" applyProtection="1">
      <alignment horizontal="center" vertical="center"/>
      <protection locked="0"/>
    </xf>
    <xf numFmtId="0" fontId="30" fillId="21" borderId="21" xfId="9" applyNumberFormat="1" applyFont="1" applyFill="1" applyBorder="1" applyAlignment="1" applyProtection="1">
      <alignment horizontal="center" vertical="center"/>
      <protection locked="0"/>
    </xf>
    <xf numFmtId="0" fontId="55" fillId="29" borderId="4" xfId="2" applyFont="1" applyFill="1" applyBorder="1" applyAlignment="1" applyProtection="1">
      <alignment horizontal="center"/>
      <protection hidden="1"/>
    </xf>
    <xf numFmtId="0" fontId="56" fillId="30" borderId="19" xfId="2" applyFont="1" applyFill="1" applyBorder="1" applyAlignment="1" applyProtection="1">
      <alignment horizontal="center"/>
      <protection hidden="1"/>
    </xf>
    <xf numFmtId="0" fontId="56" fillId="30" borderId="20" xfId="2" applyFont="1" applyFill="1" applyBorder="1" applyAlignment="1" applyProtection="1">
      <alignment horizontal="center"/>
      <protection hidden="1"/>
    </xf>
    <xf numFmtId="0" fontId="56" fillId="30" borderId="21" xfId="2" applyFont="1" applyFill="1" applyBorder="1" applyAlignment="1" applyProtection="1">
      <alignment horizontal="center"/>
      <protection hidden="1"/>
    </xf>
    <xf numFmtId="0" fontId="13" fillId="0" borderId="62" xfId="2" applyBorder="1" applyAlignment="1" applyProtection="1">
      <alignment horizontal="left" vertical="center" wrapText="1"/>
      <protection hidden="1"/>
    </xf>
    <xf numFmtId="0" fontId="13" fillId="0" borderId="63" xfId="2" applyBorder="1" applyAlignment="1" applyProtection="1">
      <alignment horizontal="left" vertical="center" wrapText="1"/>
      <protection hidden="1"/>
    </xf>
    <xf numFmtId="0" fontId="57" fillId="25" borderId="69" xfId="2" applyFont="1" applyFill="1" applyBorder="1" applyAlignment="1" applyProtection="1">
      <alignment horizontal="center" vertical="center" wrapText="1" readingOrder="1"/>
      <protection hidden="1"/>
    </xf>
    <xf numFmtId="0" fontId="57" fillId="25" borderId="70" xfId="2" applyFont="1" applyFill="1" applyBorder="1" applyAlignment="1" applyProtection="1">
      <alignment horizontal="center" vertical="center" wrapText="1" readingOrder="1"/>
      <protection hidden="1"/>
    </xf>
    <xf numFmtId="0" fontId="52" fillId="25" borderId="52" xfId="2" applyFont="1" applyFill="1" applyBorder="1" applyAlignment="1" applyProtection="1">
      <alignment horizontal="center" vertical="center" wrapText="1" readingOrder="1"/>
      <protection hidden="1"/>
    </xf>
    <xf numFmtId="0" fontId="52" fillId="25" borderId="53" xfId="2" applyFont="1" applyFill="1" applyBorder="1" applyAlignment="1" applyProtection="1">
      <alignment horizontal="center" vertical="center" wrapText="1" readingOrder="1"/>
      <protection hidden="1"/>
    </xf>
    <xf numFmtId="0" fontId="53" fillId="26" borderId="54" xfId="2" applyFont="1" applyFill="1" applyBorder="1" applyAlignment="1" applyProtection="1">
      <alignment horizontal="center" vertical="center" wrapText="1" readingOrder="1"/>
      <protection hidden="1"/>
    </xf>
    <xf numFmtId="0" fontId="53" fillId="26" borderId="55" xfId="2" applyFont="1" applyFill="1" applyBorder="1" applyAlignment="1" applyProtection="1">
      <alignment horizontal="center" vertical="center" wrapText="1" readingOrder="1"/>
      <protection hidden="1"/>
    </xf>
    <xf numFmtId="0" fontId="53" fillId="26" borderId="56" xfId="2" applyFont="1" applyFill="1" applyBorder="1" applyAlignment="1" applyProtection="1">
      <alignment horizontal="center" vertical="center" wrapText="1" readingOrder="1"/>
      <protection hidden="1"/>
    </xf>
    <xf numFmtId="0" fontId="50" fillId="27" borderId="57" xfId="2" applyFont="1" applyFill="1" applyBorder="1" applyAlignment="1" applyProtection="1">
      <alignment horizontal="center"/>
      <protection hidden="1"/>
    </xf>
    <xf numFmtId="0" fontId="50" fillId="27" borderId="64" xfId="2" applyFont="1" applyFill="1" applyBorder="1" applyAlignment="1" applyProtection="1">
      <alignment horizontal="center"/>
      <protection hidden="1"/>
    </xf>
    <xf numFmtId="0" fontId="50" fillId="16" borderId="19" xfId="2" applyFont="1" applyFill="1" applyBorder="1" applyAlignment="1" applyProtection="1">
      <alignment horizontal="center"/>
      <protection hidden="1"/>
    </xf>
    <xf numFmtId="0" fontId="50" fillId="16" borderId="20" xfId="2" applyFont="1" applyFill="1" applyBorder="1" applyAlignment="1" applyProtection="1">
      <alignment horizontal="center"/>
      <protection hidden="1"/>
    </xf>
    <xf numFmtId="0" fontId="50" fillId="16" borderId="21" xfId="2" applyFont="1" applyFill="1" applyBorder="1" applyAlignment="1" applyProtection="1">
      <alignment horizontal="center"/>
      <protection hidden="1"/>
    </xf>
    <xf numFmtId="0" fontId="50" fillId="23" borderId="19" xfId="2" applyFont="1" applyFill="1" applyBorder="1" applyAlignment="1" applyProtection="1">
      <alignment horizontal="center"/>
      <protection hidden="1"/>
    </xf>
    <xf numFmtId="0" fontId="50" fillId="23" borderId="20" xfId="2" applyFont="1" applyFill="1" applyBorder="1" applyAlignment="1" applyProtection="1">
      <alignment horizontal="center"/>
      <protection hidden="1"/>
    </xf>
    <xf numFmtId="0" fontId="50" fillId="23" borderId="21" xfId="2" applyFont="1" applyFill="1" applyBorder="1" applyAlignment="1" applyProtection="1">
      <alignment horizontal="center"/>
      <protection hidden="1"/>
    </xf>
    <xf numFmtId="0" fontId="54" fillId="28" borderId="19" xfId="2" applyFont="1" applyFill="1" applyBorder="1" applyAlignment="1" applyProtection="1">
      <alignment horizontal="center"/>
      <protection hidden="1"/>
    </xf>
    <xf numFmtId="0" fontId="54" fillId="28" borderId="20" xfId="2" applyFont="1" applyFill="1" applyBorder="1" applyAlignment="1" applyProtection="1">
      <alignment horizontal="center"/>
      <protection hidden="1"/>
    </xf>
    <xf numFmtId="0" fontId="54" fillId="28" borderId="21" xfId="2" applyFont="1" applyFill="1" applyBorder="1" applyAlignment="1" applyProtection="1">
      <alignment horizontal="center"/>
      <protection hidden="1"/>
    </xf>
    <xf numFmtId="0" fontId="72" fillId="0" borderId="0" xfId="2" applyFont="1" applyAlignment="1">
      <alignment horizontal="center" vertical="center"/>
    </xf>
    <xf numFmtId="0" fontId="69" fillId="0" borderId="0" xfId="2" applyFont="1" applyAlignment="1">
      <alignment horizontal="left" wrapText="1"/>
    </xf>
    <xf numFmtId="0" fontId="69" fillId="0" borderId="0" xfId="2" applyFont="1" applyAlignment="1">
      <alignment horizontal="left"/>
    </xf>
    <xf numFmtId="0" fontId="71" fillId="0" borderId="0" xfId="2" applyFont="1" applyAlignment="1">
      <alignment horizontal="center" vertical="center" wrapText="1"/>
    </xf>
    <xf numFmtId="0" fontId="73" fillId="0" borderId="0" xfId="2" applyFont="1" applyAlignment="1">
      <alignment horizontal="left" vertical="center" wrapText="1"/>
    </xf>
    <xf numFmtId="0" fontId="73" fillId="0" borderId="0" xfId="2" applyFont="1" applyAlignment="1">
      <alignment horizontal="left" vertical="center"/>
    </xf>
    <xf numFmtId="0" fontId="72" fillId="0" borderId="0" xfId="2" applyFont="1" applyAlignment="1">
      <alignment horizontal="center" vertical="center" wrapText="1"/>
    </xf>
    <xf numFmtId="0" fontId="69" fillId="0" borderId="0" xfId="2" applyFont="1" applyAlignment="1">
      <alignment horizontal="left" vertical="top" wrapText="1"/>
    </xf>
    <xf numFmtId="0" fontId="73" fillId="0" borderId="0" xfId="2" applyFont="1" applyAlignment="1">
      <alignment horizontal="left"/>
    </xf>
    <xf numFmtId="0" fontId="69" fillId="0" borderId="0" xfId="2" applyFont="1" applyAlignment="1">
      <alignment horizontal="left" vertical="center" wrapText="1"/>
    </xf>
    <xf numFmtId="0" fontId="69" fillId="0" borderId="0" xfId="2" applyFont="1" applyAlignment="1">
      <alignment horizontal="left" vertical="center"/>
    </xf>
    <xf numFmtId="0" fontId="68" fillId="2" borderId="0" xfId="2" applyFont="1" applyFill="1" applyAlignment="1">
      <alignment horizontal="center"/>
    </xf>
    <xf numFmtId="0" fontId="69" fillId="19" borderId="0" xfId="2" applyFont="1" applyFill="1" applyAlignment="1">
      <alignment horizontal="center"/>
    </xf>
    <xf numFmtId="0" fontId="70" fillId="0" borderId="0" xfId="2" applyFont="1" applyAlignment="1">
      <alignment horizontal="left" vertical="center" wrapText="1"/>
    </xf>
  </cellXfs>
  <cellStyles count="13">
    <cellStyle name="20% - Accent1 2" xfId="8" xr:uid="{D6C614C5-383C-46BB-849B-9787676A324E}"/>
    <cellStyle name="Accent1 2" xfId="7" xr:uid="{106FCD9E-4AF3-443D-9763-B3908172DC16}"/>
    <cellStyle name="Currency 2" xfId="3" xr:uid="{090006BB-7710-4670-9277-D62106FF6929}"/>
    <cellStyle name="Hyperlink" xfId="1" builtinId="8"/>
    <cellStyle name="Hyperlink 2" xfId="4" xr:uid="{3BB495BD-7856-47EE-BB3A-FC6EF556FA0E}"/>
    <cellStyle name="Hyperlink 2 2" xfId="12" xr:uid="{8BB566AD-3999-4B67-B1A1-F7D17EBA0A00}"/>
    <cellStyle name="Normal" xfId="0" builtinId="0"/>
    <cellStyle name="Normal 2" xfId="2" xr:uid="{62DBFC9D-D29B-466D-826B-CFF65A6267AC}"/>
    <cellStyle name="Normal 2 3" xfId="6" xr:uid="{A5C88C62-6DEF-40AA-892A-B5C1E1DEB52D}"/>
    <cellStyle name="Normal 4" xfId="10" xr:uid="{DDBE91F1-8C4C-474E-A97C-C7BB47C02322}"/>
    <cellStyle name="Normal 5 2" xfId="11" xr:uid="{2A7E9B0F-1665-41F7-9028-635629006B1B}"/>
    <cellStyle name="Normal_FBP-QMS103(1) 2" xfId="5" xr:uid="{D373728B-E854-437F-8540-8B45C5E6921C}"/>
    <cellStyle name="Percent 2" xfId="9" xr:uid="{B33090A9-1A93-4E12-8526-B59C52839BDC}"/>
  </cellStyles>
  <dxfs count="7">
    <dxf>
      <font>
        <b/>
        <i val="0"/>
        <color theme="1"/>
      </font>
      <fill>
        <patternFill>
          <bgColor rgb="FFFFFF00"/>
        </patternFill>
      </fill>
    </dxf>
    <dxf>
      <font>
        <b/>
        <i val="0"/>
        <color auto="1"/>
      </font>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71437</xdr:rowOff>
    </xdr:from>
    <xdr:to>
      <xdr:col>2</xdr:col>
      <xdr:colOff>10393</xdr:colOff>
      <xdr:row>2</xdr:row>
      <xdr:rowOff>103187</xdr:rowOff>
    </xdr:to>
    <xdr:pic>
      <xdr:nvPicPr>
        <xdr:cNvPr id="2" name="Picture 1">
          <a:extLst>
            <a:ext uri="{FF2B5EF4-FFF2-40B4-BE49-F238E27FC236}">
              <a16:creationId xmlns:a16="http://schemas.microsoft.com/office/drawing/2014/main" id="{6ED8511F-01C0-4F2B-A495-B368957FE2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1437"/>
          <a:ext cx="791443" cy="365125"/>
        </a:xfrm>
        <a:prstGeom prst="rect">
          <a:avLst/>
        </a:prstGeom>
      </xdr:spPr>
    </xdr:pic>
    <xdr:clientData/>
  </xdr:twoCellAnchor>
  <xdr:twoCellAnchor editAs="oneCell">
    <xdr:from>
      <xdr:col>0</xdr:col>
      <xdr:colOff>0</xdr:colOff>
      <xdr:row>0</xdr:row>
      <xdr:rowOff>71437</xdr:rowOff>
    </xdr:from>
    <xdr:to>
      <xdr:col>2</xdr:col>
      <xdr:colOff>10393</xdr:colOff>
      <xdr:row>2</xdr:row>
      <xdr:rowOff>103187</xdr:rowOff>
    </xdr:to>
    <xdr:pic>
      <xdr:nvPicPr>
        <xdr:cNvPr id="3" name="Picture 2">
          <a:extLst>
            <a:ext uri="{FF2B5EF4-FFF2-40B4-BE49-F238E27FC236}">
              <a16:creationId xmlns:a16="http://schemas.microsoft.com/office/drawing/2014/main" id="{D2DB2FA7-1055-4604-B659-780A321387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1437"/>
          <a:ext cx="791443" cy="365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114299</xdr:colOff>
      <xdr:row>2</xdr:row>
      <xdr:rowOff>142874</xdr:rowOff>
    </xdr:from>
    <xdr:to>
      <xdr:col>19</xdr:col>
      <xdr:colOff>250654</xdr:colOff>
      <xdr:row>17</xdr:row>
      <xdr:rowOff>293914</xdr:rowOff>
    </xdr:to>
    <xdr:pic>
      <xdr:nvPicPr>
        <xdr:cNvPr id="2" name="Picture 1">
          <a:extLst>
            <a:ext uri="{FF2B5EF4-FFF2-40B4-BE49-F238E27FC236}">
              <a16:creationId xmlns:a16="http://schemas.microsoft.com/office/drawing/2014/main" id="{AE2004B1-D57E-4B48-A784-6006015F8FBA}"/>
            </a:ext>
          </a:extLst>
        </xdr:cNvPr>
        <xdr:cNvPicPr>
          <a:picLocks noChangeAspect="1"/>
        </xdr:cNvPicPr>
      </xdr:nvPicPr>
      <xdr:blipFill>
        <a:blip xmlns:r="http://schemas.openxmlformats.org/officeDocument/2006/relationships" r:embed="rId1"/>
        <a:stretch>
          <a:fillRect/>
        </a:stretch>
      </xdr:blipFill>
      <xdr:spPr>
        <a:xfrm>
          <a:off x="9994899" y="1470024"/>
          <a:ext cx="7832555" cy="5716815"/>
        </a:xfrm>
        <a:prstGeom prst="rect">
          <a:avLst/>
        </a:prstGeom>
        <a:ln>
          <a:solidFill>
            <a:sysClr val="windowText" lastClr="0000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sg02\c\windows\TEMP\MSOffice\Excel\XL97\FA\FA3006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lextronics365-my.sharepoint.com/Users/pnasosle/AppData/Local/Microsoft/Windows/INetCache/Content.Outlook/VAVFYOU2/BMW%20%20127771%20QT%20April%206t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dlluzmv\Box\GPSC%20Sustainability%20Team%20Work%20Folder\GHG%20Program%202024\Files%20to%20share%20with%20suppliers\2024%20GHG%20Emissions%20Template-%20V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dlluzmv\AppData\Local\Microsoft\Windows\INetCache\Content.Outlook\T5DMJDYJ\Supplier%20Sustainability%20Calculations%20Guide%20-%20FOR%20TRANSLAT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gdlluzmv\Box\GPSC%20Sustainability%20Team%20Work%20Folder\GHG%20Program%202024\Files%20to%20share%20with%20suppliers\2024%20GHG%20Emissions%20Template-%20V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xslrfile\vol_2\Documents%20and%20Settings\echeverl\Local%20Settings\Temporary%20Internet%20Files\OLK2C\Puzzle_POI%204-16-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ntranet.rma.lan/manufacturing/purchasing/Inventory/Inventory.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flextronics365-my.sharepoint.com/Users/SHDJagao/AppData/Local/Microsoft/Windows/INetCache/Content.Outlook/A27Z0V3D/BMW%20#127771 - QT 17-Ap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lextronics365-my.sharepoint.com/Users/FRHABaka/Desktop/BMW%20ELECTIRFICATION/BMW%20Inverter%20GEN5%20WE/C-BOM/C-BOM%20VERSION%202/134912%20BMW%20INVERTER%20GEN5%20WE%20...%20C-BOM%20...%2014.01.2022%20...%20SSCM%20VIEW%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LISTING"/>
      <sheetName val="L&amp;B"/>
      <sheetName val="P&amp;M"/>
      <sheetName val="MV"/>
      <sheetName val="COMPUTER"/>
      <sheetName val="OE"/>
      <sheetName val="Fur"/>
      <sheetName val="F&amp;F"/>
      <sheetName val="FA"/>
      <sheetName val="KL"/>
      <sheetName val="DISPOSAL"/>
      <sheetName val="Revaluation"/>
      <sheetName val="XL4Poppy"/>
      <sheetName val="FA_LISTING"/>
      <sheetName val="FA300600"/>
      <sheetName val="DELL CELKEM"/>
      <sheetName val="RISER"/>
      <sheetName val="Planner"/>
      <sheetName val="AVALANCHE"/>
      <sheetName val="fin. nákl."/>
      <sheetName val="rez. nakl"/>
      <sheetName val="mzdy"/>
      <sheetName val="PxL"/>
      <sheetName val="VVVVVVVa"/>
      <sheetName val="VVVVVVVb"/>
      <sheetName val="Hardtool Costs"/>
      <sheetName val="Softtool-Proto Costs"/>
      <sheetName val="Packaging Sheet"/>
      <sheetName val="Assembly Costs"/>
      <sheetName val="Min Quoted Qty"/>
      <sheetName val="base"/>
      <sheetName val="Others"/>
      <sheetName val="Optiplex"/>
      <sheetName val="Latitude"/>
      <sheetName val="WS"/>
      <sheetName val="Monitor"/>
      <sheetName val="Server"/>
      <sheetName val="DGJコスト"/>
      <sheetName val="その他"/>
      <sheetName val="Data lists"/>
      <sheetName val="STD.HRS"/>
      <sheetName val="Turing DVT1 Yield"/>
      <sheetName val="EDI_Sep 13"/>
      <sheetName val="Cover"/>
      <sheetName val="MFG MVA Assumption"/>
      <sheetName val="Basic Assumption"/>
      <sheetName val="Material List"/>
      <sheetName val="Pre-BOM"/>
      <sheetName val="Information"/>
      <sheetName val="Outsourcin PPV (Sep FOL)"/>
      <sheetName val="Blf2+LOM cost bom_080902"/>
      <sheetName val="Master Lists"/>
      <sheetName val="Menu Items"/>
      <sheetName val="METAL data"/>
      <sheetName val="Internal Hourly Rate"/>
      <sheetName val="Metal Hard Tooling "/>
      <sheetName val="Issues List"/>
      <sheetName val="Internal rate"/>
      <sheetName val="_x0000__x0000__x0000__x0000__x0000__x0000__x0000__x0000_"/>
      <sheetName val="Master List Without MU%  "/>
      <sheetName val="RFQ Info"/>
      <sheetName val="Financial Dashboard"/>
      <sheetName val="NRE - pay by customer"/>
      <sheetName val="Plastic"/>
      <sheetName val="Assy"/>
      <sheetName val="Printing"/>
      <sheetName val="PU &amp; RM"/>
      <sheetName val="Cover Page"/>
      <sheetName val="DELL_CELKEM"/>
      <sheetName val="fin__nákl_"/>
      <sheetName val="rez__nakl"/>
      <sheetName val="Hardtool_Costs"/>
      <sheetName val="Softtool-Proto_Costs"/>
      <sheetName val="Packaging_Sheet"/>
      <sheetName val="Assembly_Costs"/>
      <sheetName val="Min_Quoted_Qty"/>
      <sheetName val="MFG_MVA_Assumption"/>
      <sheetName val="Basic_Assumption"/>
      <sheetName val="Material_List"/>
      <sheetName val="Data_lists"/>
      <sheetName val="Outsourcin_PPV_(Sep_FOL)"/>
      <sheetName val="Blf2+LOM_cost_bom_080902"/>
      <sheetName val="Master_Lists"/>
      <sheetName val="Menu_Items"/>
      <sheetName val="METAL_data"/>
      <sheetName val="Internal_Hourly_Rate"/>
      <sheetName val="Metal_Hard_Tooling_"/>
      <sheetName val="Issues_List"/>
      <sheetName val="Internal_rate"/>
      <sheetName val="Master_List_Without_MU%__"/>
      <sheetName val="RFQ_Info"/>
      <sheetName val="Financial_Dashboard"/>
      <sheetName val="NRE_-_pay_by_customer"/>
      <sheetName val="PU_&amp;_RM"/>
      <sheetName val="Cover_Page"/>
      <sheetName val="All"/>
      <sheetName val="Freight Breakdown"/>
      <sheetName val="3"/>
      <sheetName val="_x005f_x0000__x005f_x0000__x005f_x0000__x005f_x0000__x0"/>
      <sheetName val="Receiving Inspection"/>
      <sheetName val="Bom(P1)"/>
      <sheetName val="reference"/>
      <sheetName val="SPM Units"/>
      <sheetName val="Sheet1"/>
      <sheetName val="期初B"/>
      <sheetName val="Cost Breakdown"/>
      <sheetName val="Parameter"/>
      <sheetName val="Sales"/>
      <sheetName val="Data"/>
      <sheetName val="Master List MU%  "/>
      <sheetName val="&quot;B&quot; Quote Model"/>
      <sheetName val="giathanh1"/>
      <sheetName val="livebox"/>
      <sheetName val="Entry-Mid FRU"/>
      <sheetName val="ESTG"/>
      <sheetName val="PA"/>
      <sheetName val="客戶別"/>
      <sheetName val="外售營收趨勢圖-NEW-OK"/>
      <sheetName val="曲線圖"/>
      <sheetName val="#REF"/>
      <sheetName val="Rates"/>
      <sheetName val="iPhone RMA"/>
      <sheetName val="2E998"/>
      <sheetName val="2010產能預估"/>
      <sheetName val="Sep wk1 FATP capa. plan"/>
      <sheetName val="Sel Ops spending"/>
      <sheetName val="Ops cost"/>
      <sheetName val="3-May"/>
      <sheetName val="10-May"/>
      <sheetName val="12-May"/>
      <sheetName val="2-Jun"/>
      <sheetName val="工程"/>
      <sheetName val="人資&amp;總務"/>
      <sheetName val="Turing_DVT1_Yield1"/>
      <sheetName val="Turing_DVT1_Yield"/>
      <sheetName val="Workings"/>
      <sheetName val="SI-1"/>
      <sheetName val="Input"/>
      <sheetName val="成品current"/>
      <sheetName val="08"/>
      <sheetName val="Monthly  Report"/>
      <sheetName val="SCR"/>
      <sheetName val="TNS Input"/>
      <sheetName val="Tables_x"/>
      <sheetName val="清冊"/>
      <sheetName val="Inputs"/>
      <sheetName val="Working"/>
      <sheetName val="ﾀｰｹﾞｯﾄコスト"/>
      <sheetName val="DELL_Schedule"/>
      <sheetName val="查詢補發扣檔"/>
      <sheetName val="UU"/>
      <sheetName val="U6_RF"/>
      <sheetName val="Materials Quarterly"/>
      <sheetName val="Time_Scale"/>
      <sheetName val="Consumables"/>
      <sheetName val="Fab Summary"/>
      <sheetName val="TACT"/>
      <sheetName val="綜合2"/>
      <sheetName val="MAP"/>
      <sheetName val="ME-Partlist"/>
      <sheetName val="JUN1 V9.0 POR 06052003"/>
      <sheetName val="三.BY區域生產達成曲線及直通率"/>
      <sheetName val="RIQER"/>
      <sheetName val="Burnin"/>
      <sheetName val="Mrp"/>
      <sheetName val="Array2"/>
      <sheetName val="MDR"/>
      <sheetName val="A4_-_Issue_Log"/>
      <sheetName val="A1_-_SOX_Project_Objectives"/>
      <sheetName val="董"/>
      <sheetName val="MTL1"/>
      <sheetName val="XL6Poppy"/>
      <sheetName val="PLcost"/>
      <sheetName val="pu-Part"/>
      <sheetName val="sm_Pcost"/>
      <sheetName val="預算明細-分項"/>
      <sheetName val="72HY"/>
      <sheetName val="75EX"/>
      <sheetName val="72HX"/>
      <sheetName val="75EY"/>
      <sheetName val="表紙"/>
      <sheetName val="U21_RF IFX"/>
      <sheetName val="U1 Toshiba 16G(878)"/>
      <sheetName val="Input commodity fallout"/>
      <sheetName val="Reporting"/>
      <sheetName val="WiFi"/>
      <sheetName val="Laser"/>
      <sheetName val="Data Summary"/>
      <sheetName val="V&amp;I"/>
      <sheetName val="Capacity By Modle"/>
      <sheetName val="614-BOM"/>
      <sheetName val="Size"/>
      <sheetName val="ZNC67"/>
      <sheetName val="CTO PO"/>
      <sheetName val="KKKKKKKK"/>
      <sheetName val="DO NOT DELETE"/>
      <sheetName val="FTX Commit"/>
      <sheetName val="By Action"/>
      <sheetName val="By Owner"/>
      <sheetName val="Project Definition Form Summary"/>
      <sheetName val="Data 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refreshError="1"/>
      <sheetData sheetId="119" refreshError="1"/>
      <sheetData sheetId="120" refreshError="1"/>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sheetData sheetId="194" refreshError="1"/>
      <sheetData sheetId="195" refreshError="1"/>
      <sheetData sheetId="196" refreshError="1"/>
      <sheetData sheetId="197" refreshError="1"/>
      <sheetData sheetId="198" refreshError="1"/>
      <sheetData sheetId="199" refreshError="1"/>
      <sheetData sheetId="20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l Quote Issues "/>
      <sheetName val="Change History"/>
      <sheetName val="Sheet3"/>
    </sheetNames>
    <sheetDataSet>
      <sheetData sheetId="0" refreshError="1"/>
      <sheetData sheetId="1" refreshError="1"/>
      <sheetData sheetId="2">
        <row r="1">
          <cell r="A1" t="str">
            <v>PSL</v>
          </cell>
        </row>
        <row r="2">
          <cell r="A2" t="str">
            <v>AML</v>
          </cell>
        </row>
        <row r="3">
          <cell r="A3" t="str">
            <v>AML &amp; PSL</v>
          </cell>
        </row>
        <row r="4">
          <cell r="A4" t="str">
            <v>OTHERS</v>
          </cell>
        </row>
        <row r="5">
          <cell r="A5" t="str">
            <v xml:space="preserve">CONSUMABLE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v Template 环境模板"/>
      <sheetName val="Electricity factor 电力系数 "/>
      <sheetName val="Sheet1"/>
      <sheetName val="Emissions Allocation所分配的温室气体排放 "/>
      <sheetName val="Target setting tool目标设定工具"/>
      <sheetName val="Emissions reduction Act.减排措施"/>
      <sheetName val="Electricity Factors Sources"/>
      <sheetName val="Electricity电力"/>
      <sheetName val="Renewable electricity purchased"/>
      <sheetName val="LP Gas液化石油气"/>
      <sheetName val="Natural Gas天然气"/>
      <sheetName val="Gasoline汽油"/>
      <sheetName val="Diesel柴油"/>
      <sheetName val="Ethanol"/>
      <sheetName val="Biodiesel"/>
    </sheetNames>
    <sheetDataSet>
      <sheetData sheetId="0" refreshError="1"/>
      <sheetData sheetId="1">
        <row r="3">
          <cell r="Y3" t="str">
            <v>Americas</v>
          </cell>
        </row>
        <row r="4">
          <cell r="Y4" t="str">
            <v>Asia</v>
          </cell>
        </row>
        <row r="5">
          <cell r="Y5" t="str">
            <v>Europe</v>
          </cell>
        </row>
        <row r="6">
          <cell r="Y6" t="str">
            <v>Other</v>
          </cell>
        </row>
      </sheetData>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指引"/>
      <sheetName val="Primary Data主要数据"/>
      <sheetName val="Energy Consumption"/>
      <sheetName val="Emission Factor"/>
      <sheetName val="Full LCA Data"/>
      <sheetName val="PN-Material Targets 零件号 - 材料目标"/>
      <sheetName val="Definitions 定义"/>
      <sheetName val="Emission Factors Sources"/>
      <sheetName val="Secondary Data"/>
      <sheetName val="Data Validation"/>
    </sheetNames>
    <sheetDataSet>
      <sheetData sheetId="0" refreshError="1"/>
      <sheetData sheetId="1"/>
      <sheetData sheetId="2" refreshError="1"/>
      <sheetData sheetId="3">
        <row r="3">
          <cell r="Y3" t="str">
            <v>Americas</v>
          </cell>
        </row>
        <row r="4">
          <cell r="Y4" t="str">
            <v>Asia</v>
          </cell>
        </row>
        <row r="5">
          <cell r="Y5" t="str">
            <v>Europe</v>
          </cell>
        </row>
        <row r="6">
          <cell r="Y6" t="str">
            <v>Other</v>
          </cell>
        </row>
      </sheetData>
      <sheetData sheetId="4" refreshError="1"/>
      <sheetData sheetId="5" refreshError="1"/>
      <sheetData sheetId="6" refreshError="1"/>
      <sheetData sheetId="7"/>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v Template 环境模板"/>
      <sheetName val="Electricity factor 电力系数 "/>
      <sheetName val="Sheet1"/>
      <sheetName val="Emissions Allocation所分配的温室气体排放 "/>
      <sheetName val="Target setting tool目标设定工具"/>
      <sheetName val="Emissions reduction Act.减排措施"/>
      <sheetName val="Electricity Factors Sources"/>
      <sheetName val="Electricity电力"/>
      <sheetName val="Renewable electricity purchased"/>
      <sheetName val="LP Gas液化石油气"/>
      <sheetName val="Natural Gas天然气"/>
      <sheetName val="Gasoline汽油"/>
      <sheetName val="Diesel柴油"/>
      <sheetName val="Ethanol"/>
      <sheetName val="Biodiesel"/>
    </sheetNames>
    <sheetDataSet>
      <sheetData sheetId="0"/>
      <sheetData sheetId="1">
        <row r="1">
          <cell r="AC1" t="str">
            <v>USorPuertoRico</v>
          </cell>
          <cell r="AF1" t="str">
            <v>Custom [lbCO2e / MWh]</v>
          </cell>
        </row>
        <row r="2">
          <cell r="K2" t="str">
            <v>---</v>
          </cell>
          <cell r="AC2" t="str">
            <v>International</v>
          </cell>
          <cell r="AF2" t="str">
            <v>Custom [TonCO2e / MWh]</v>
          </cell>
        </row>
        <row r="3">
          <cell r="AC3" t="str">
            <v>Custom</v>
          </cell>
          <cell r="AF3" t="str">
            <v>Custom [gCO2e / kWh]</v>
          </cell>
        </row>
        <row r="4">
          <cell r="AF4" t="str">
            <v>Custom [kgCO2e / kWh]</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p-to Flex"/>
      <sheetName val="P1B_Tetris "/>
      <sheetName val="P1A__PCBA_LineCards"/>
      <sheetName val="PCBA_BackPlane"/>
      <sheetName val="Fan CC"/>
      <sheetName val="Excess and Obsolete Materials"/>
      <sheetName val="BOMs Potential Exces"/>
      <sheetName val="BOMs Obsolete Material"/>
      <sheetName val="list"/>
      <sheetName val="P1B LineCards"/>
      <sheetName val="P1B BackPla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
          <cell r="A4" t="str">
            <v>Buy</v>
          </cell>
        </row>
        <row r="5">
          <cell r="A5" t="str">
            <v>Delete</v>
          </cell>
        </row>
        <row r="6">
          <cell r="A6" t="str">
            <v>Tentative</v>
          </cell>
        </row>
      </sheetData>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quiry"/>
      <sheetName val="Stockroom"/>
      <sheetName val="Transactions"/>
      <sheetName val="Serialized Inventory"/>
      <sheetName val="Plexus Returns"/>
      <sheetName val="FGI-TEWKS"/>
      <sheetName val="TEI-Del Rio"/>
      <sheetName val="TEI - Houston"/>
    </sheetNames>
    <sheetDataSet>
      <sheetData sheetId="0"/>
      <sheetData sheetId="1">
        <row r="2">
          <cell r="A2" t="str">
            <v>100-00-0053</v>
          </cell>
        </row>
      </sheetData>
      <sheetData sheetId="2"/>
      <sheetData sheetId="3">
        <row r="1">
          <cell r="A1" t="str">
            <v>330-00-0027</v>
          </cell>
          <cell r="B1" t="str">
            <v>330-03-0006</v>
          </cell>
          <cell r="C1" t="str">
            <v>330-00-0039</v>
          </cell>
          <cell r="D1" t="str">
            <v>330-01-0032</v>
          </cell>
          <cell r="E1" t="str">
            <v>330-01-0016</v>
          </cell>
          <cell r="F1" t="str">
            <v>330-02-0067</v>
          </cell>
          <cell r="G1" t="str">
            <v>330-02-0050</v>
          </cell>
          <cell r="H1" t="str">
            <v>330-01-0034</v>
          </cell>
          <cell r="I1" t="str">
            <v>330-01-0035</v>
          </cell>
          <cell r="J1" t="str">
            <v>330-04-0038</v>
          </cell>
          <cell r="K1" t="str">
            <v>330-01-0055</v>
          </cell>
          <cell r="L1" t="str">
            <v>330-01-0072</v>
          </cell>
          <cell r="M1" t="str">
            <v>330-01-0051</v>
          </cell>
          <cell r="N1" t="str">
            <v>330-00-0047</v>
          </cell>
          <cell r="O1" t="str">
            <v>330-02-0051</v>
          </cell>
          <cell r="P1" t="str">
            <v>330-01-0050</v>
          </cell>
          <cell r="Q1" t="str">
            <v>330-02-0011</v>
          </cell>
          <cell r="R1" t="str">
            <v>330-01-0089</v>
          </cell>
          <cell r="S1" t="str">
            <v>330-01-0014</v>
          </cell>
          <cell r="T1" t="str">
            <v>330-02-0046</v>
          </cell>
          <cell r="U1" t="str">
            <v>330-02-0033</v>
          </cell>
          <cell r="V1" t="str">
            <v>330-02-0056</v>
          </cell>
          <cell r="W1" t="str">
            <v>330-00-0081</v>
          </cell>
          <cell r="X1" t="str">
            <v>332-00-0078</v>
          </cell>
          <cell r="Y1" t="str">
            <v>330-01-0059</v>
          </cell>
          <cell r="Z1" t="str">
            <v>330-01-0021</v>
          </cell>
        </row>
        <row r="2">
          <cell r="A2" t="str">
            <v>PLW38141596</v>
          </cell>
          <cell r="B2" t="str">
            <v>PLW06140972</v>
          </cell>
          <cell r="C2" t="str">
            <v>PLW07152814</v>
          </cell>
          <cell r="D2" t="str">
            <v>PLW06152568</v>
          </cell>
          <cell r="E2" t="str">
            <v>---</v>
          </cell>
          <cell r="F2" t="str">
            <v>PLW33150228</v>
          </cell>
          <cell r="G2" t="str">
            <v>PLW33150226</v>
          </cell>
          <cell r="H2" t="str">
            <v>PLW12153864</v>
          </cell>
          <cell r="I2" t="str">
            <v>PLW11153530</v>
          </cell>
          <cell r="J2" t="str">
            <v>PLW15154592</v>
          </cell>
          <cell r="K2" t="str">
            <v>PLW43150108</v>
          </cell>
          <cell r="L2" t="str">
            <v>PLW18160025</v>
          </cell>
          <cell r="M2" t="str">
            <v>PLW26150228</v>
          </cell>
          <cell r="N2" t="str">
            <v>PLW17155036</v>
          </cell>
          <cell r="O2" t="str">
            <v>PLW33150209</v>
          </cell>
          <cell r="P2" t="str">
            <v>PLW26150209</v>
          </cell>
          <cell r="Q2" t="str">
            <v>PLW02152306</v>
          </cell>
          <cell r="R2" t="str">
            <v>---</v>
          </cell>
          <cell r="S2">
            <v>0</v>
          </cell>
          <cell r="T2" t="str">
            <v>PLW14154452</v>
          </cell>
          <cell r="U2" t="str">
            <v>PLW23156597</v>
          </cell>
          <cell r="V2" t="str">
            <v>PLW14160001</v>
          </cell>
          <cell r="W2" t="str">
            <v>PLW24160022</v>
          </cell>
          <cell r="X2" t="str">
            <v>PLW25160029</v>
          </cell>
          <cell r="Y2" t="str">
            <v>PLW26160042</v>
          </cell>
          <cell r="Z2" t="str">
            <v>PLW12153760</v>
          </cell>
        </row>
        <row r="3">
          <cell r="A3" t="str">
            <v>PLW38141598</v>
          </cell>
          <cell r="B3" t="str">
            <v>PLW06140975</v>
          </cell>
          <cell r="C3" t="str">
            <v>PLW50142019</v>
          </cell>
          <cell r="D3" t="str">
            <v>PLW08152982</v>
          </cell>
          <cell r="E3" t="str">
            <v>---</v>
          </cell>
          <cell r="F3" t="str">
            <v>PLW33150229</v>
          </cell>
          <cell r="G3" t="str">
            <v>---</v>
          </cell>
          <cell r="H3" t="str">
            <v>PLW12153871</v>
          </cell>
          <cell r="I3" t="str">
            <v>PLW11153559</v>
          </cell>
          <cell r="J3" t="str">
            <v>PLW15154606</v>
          </cell>
          <cell r="K3" t="str">
            <v>PLW43150126</v>
          </cell>
          <cell r="L3" t="str">
            <v>PLW18160028</v>
          </cell>
          <cell r="M3" t="str">
            <v>PLW26150229</v>
          </cell>
          <cell r="N3" t="str">
            <v>PLW17155046</v>
          </cell>
          <cell r="O3" t="str">
            <v>PLW33150211</v>
          </cell>
          <cell r="P3" t="str">
            <v>PLW26150212</v>
          </cell>
          <cell r="Q3" t="str">
            <v>---</v>
          </cell>
          <cell r="R3" t="str">
            <v>---</v>
          </cell>
          <cell r="S3" t="str">
            <v>---</v>
          </cell>
          <cell r="T3" t="str">
            <v>PLW14154453</v>
          </cell>
          <cell r="U3" t="str">
            <v>PLW23156598</v>
          </cell>
          <cell r="V3" t="str">
            <v>---</v>
          </cell>
          <cell r="W3" t="str">
            <v>PLW24160025</v>
          </cell>
          <cell r="X3" t="str">
            <v>---</v>
          </cell>
          <cell r="Y3" t="str">
            <v>PLW26160044</v>
          </cell>
          <cell r="Z3" t="str">
            <v>PLW17155216</v>
          </cell>
        </row>
        <row r="4">
          <cell r="A4" t="str">
            <v>PLW38141602</v>
          </cell>
          <cell r="B4" t="str">
            <v>PLW06140978</v>
          </cell>
          <cell r="C4" t="str">
            <v>PLW50142022</v>
          </cell>
          <cell r="D4" t="str">
            <v>PLW08152986</v>
          </cell>
          <cell r="E4" t="str">
            <v>---</v>
          </cell>
          <cell r="F4" t="str">
            <v>PLW33150230</v>
          </cell>
          <cell r="G4" t="str">
            <v>---</v>
          </cell>
          <cell r="H4" t="str">
            <v>PLW12153873</v>
          </cell>
          <cell r="I4" t="str">
            <v>PLW11153524</v>
          </cell>
          <cell r="J4" t="str">
            <v>PLW15154611</v>
          </cell>
          <cell r="K4" t="str">
            <v>---</v>
          </cell>
          <cell r="L4" t="str">
            <v>---</v>
          </cell>
          <cell r="M4" t="str">
            <v>PLW15154527</v>
          </cell>
          <cell r="N4" t="str">
            <v>PLW17155049</v>
          </cell>
          <cell r="O4" t="str">
            <v>PLW33150217</v>
          </cell>
          <cell r="P4" t="str">
            <v>PLW26150213</v>
          </cell>
          <cell r="Q4" t="str">
            <v>---</v>
          </cell>
          <cell r="R4" t="str">
            <v>---</v>
          </cell>
          <cell r="S4" t="str">
            <v>---</v>
          </cell>
          <cell r="T4" t="str">
            <v>PLW14154485</v>
          </cell>
          <cell r="U4" t="str">
            <v>PLW23156599</v>
          </cell>
          <cell r="V4" t="str">
            <v>---</v>
          </cell>
          <cell r="W4" t="str">
            <v>PLW24160030</v>
          </cell>
          <cell r="X4" t="str">
            <v>---</v>
          </cell>
          <cell r="Y4" t="str">
            <v>---</v>
          </cell>
          <cell r="Z4" t="str">
            <v>---</v>
          </cell>
        </row>
        <row r="5">
          <cell r="A5" t="str">
            <v>PLW38141603</v>
          </cell>
          <cell r="B5" t="str">
            <v>PLW06140979</v>
          </cell>
          <cell r="C5" t="str">
            <v>PLW50142025</v>
          </cell>
          <cell r="D5" t="str">
            <v>PLW08153034</v>
          </cell>
          <cell r="E5" t="str">
            <v>---</v>
          </cell>
          <cell r="F5" t="str">
            <v>---</v>
          </cell>
          <cell r="G5" t="str">
            <v>---</v>
          </cell>
          <cell r="H5" t="str">
            <v>PLW12153879</v>
          </cell>
          <cell r="I5" t="str">
            <v>PLW11153526</v>
          </cell>
          <cell r="J5" t="str">
            <v>PLW19155610</v>
          </cell>
          <cell r="K5" t="str">
            <v>---</v>
          </cell>
          <cell r="L5" t="str">
            <v>---</v>
          </cell>
          <cell r="M5" t="str">
            <v>PLW26150235</v>
          </cell>
          <cell r="N5" t="str">
            <v>PLW17155052</v>
          </cell>
          <cell r="O5" t="str">
            <v>PLW33150220</v>
          </cell>
          <cell r="P5" t="str">
            <v>PLW26150214</v>
          </cell>
          <cell r="Q5" t="str">
            <v>---</v>
          </cell>
          <cell r="R5" t="str">
            <v>---</v>
          </cell>
          <cell r="S5" t="str">
            <v>---</v>
          </cell>
          <cell r="T5" t="str">
            <v>PLW22156027</v>
          </cell>
          <cell r="U5" t="str">
            <v>PLW23156601</v>
          </cell>
          <cell r="V5" t="str">
            <v>---</v>
          </cell>
          <cell r="W5" t="str">
            <v>PLW24160033</v>
          </cell>
          <cell r="X5" t="str">
            <v>---</v>
          </cell>
          <cell r="Y5" t="str">
            <v>---</v>
          </cell>
          <cell r="Z5" t="str">
            <v>---</v>
          </cell>
        </row>
        <row r="6">
          <cell r="A6" t="str">
            <v>PLW38141607</v>
          </cell>
          <cell r="B6" t="str">
            <v>PLW06140980</v>
          </cell>
          <cell r="C6" t="str">
            <v>---</v>
          </cell>
          <cell r="D6" t="str">
            <v>PLW11153514</v>
          </cell>
          <cell r="E6" t="str">
            <v>---</v>
          </cell>
          <cell r="F6" t="str">
            <v>---</v>
          </cell>
          <cell r="G6" t="str">
            <v>---</v>
          </cell>
          <cell r="H6" t="str">
            <v>PLW12153881</v>
          </cell>
          <cell r="I6" t="str">
            <v>PLW11153532</v>
          </cell>
          <cell r="J6" t="str">
            <v>PLW20155784</v>
          </cell>
          <cell r="K6" t="str">
            <v>---</v>
          </cell>
          <cell r="L6" t="str">
            <v>---</v>
          </cell>
          <cell r="M6" t="str">
            <v>PLW26150236</v>
          </cell>
          <cell r="N6" t="str">
            <v>PLW17155054</v>
          </cell>
          <cell r="O6" t="str">
            <v>---</v>
          </cell>
          <cell r="P6" t="str">
            <v>PLW26150216</v>
          </cell>
          <cell r="Q6" t="str">
            <v>---</v>
          </cell>
          <cell r="R6" t="str">
            <v>---</v>
          </cell>
          <cell r="S6" t="str">
            <v>---</v>
          </cell>
          <cell r="T6" t="str">
            <v>PLW22156030</v>
          </cell>
          <cell r="U6" t="str">
            <v>PLW23156603</v>
          </cell>
          <cell r="V6" t="str">
            <v>---</v>
          </cell>
          <cell r="W6" t="str">
            <v>PLW24160044</v>
          </cell>
          <cell r="X6" t="str">
            <v>---</v>
          </cell>
          <cell r="Y6" t="str">
            <v>---</v>
          </cell>
          <cell r="Z6" t="str">
            <v>---</v>
          </cell>
        </row>
        <row r="7">
          <cell r="A7" t="str">
            <v>PLW38141609</v>
          </cell>
          <cell r="B7" t="str">
            <v>PLW06140983</v>
          </cell>
          <cell r="C7" t="str">
            <v>---</v>
          </cell>
          <cell r="D7" t="str">
            <v>---</v>
          </cell>
          <cell r="E7" t="str">
            <v>---</v>
          </cell>
          <cell r="F7" t="str">
            <v>---</v>
          </cell>
          <cell r="G7" t="str">
            <v>---</v>
          </cell>
          <cell r="H7" t="str">
            <v>PLW18155323</v>
          </cell>
          <cell r="I7" t="str">
            <v>PLW11153533</v>
          </cell>
          <cell r="J7" t="str">
            <v>PLW20155797</v>
          </cell>
          <cell r="K7" t="str">
            <v>---</v>
          </cell>
          <cell r="L7" t="str">
            <v>---</v>
          </cell>
          <cell r="M7" t="str">
            <v>PLW26150242</v>
          </cell>
          <cell r="N7" t="str">
            <v>PLW17155056</v>
          </cell>
          <cell r="O7" t="str">
            <v>---</v>
          </cell>
          <cell r="P7" t="str">
            <v>PLW26150217</v>
          </cell>
          <cell r="Q7" t="str">
            <v>---</v>
          </cell>
          <cell r="R7" t="str">
            <v>---</v>
          </cell>
          <cell r="S7" t="str">
            <v>---</v>
          </cell>
          <cell r="T7" t="str">
            <v>PLW22156031</v>
          </cell>
          <cell r="U7" t="str">
            <v>PLW23156608</v>
          </cell>
          <cell r="V7" t="str">
            <v>---</v>
          </cell>
          <cell r="W7" t="str">
            <v>PLW24160048</v>
          </cell>
          <cell r="X7" t="str">
            <v>---</v>
          </cell>
          <cell r="Y7" t="str">
            <v>---</v>
          </cell>
          <cell r="Z7" t="str">
            <v>---</v>
          </cell>
        </row>
        <row r="8">
          <cell r="A8" t="str">
            <v>---</v>
          </cell>
          <cell r="B8" t="str">
            <v>PLW06140985</v>
          </cell>
          <cell r="C8" t="str">
            <v>---</v>
          </cell>
          <cell r="D8" t="str">
            <v>---</v>
          </cell>
          <cell r="E8" t="str">
            <v>---</v>
          </cell>
          <cell r="F8" t="str">
            <v>---</v>
          </cell>
          <cell r="G8" t="str">
            <v>---</v>
          </cell>
          <cell r="H8" t="str">
            <v>PLW18155331</v>
          </cell>
          <cell r="I8" t="str">
            <v>PLW11153535</v>
          </cell>
          <cell r="J8" t="str">
            <v>PLW21155918</v>
          </cell>
          <cell r="K8" t="str">
            <v>---</v>
          </cell>
          <cell r="L8" t="str">
            <v>---</v>
          </cell>
          <cell r="M8" t="str">
            <v>PLW26150244</v>
          </cell>
          <cell r="N8" t="str">
            <v>PLW17155057</v>
          </cell>
          <cell r="O8" t="str">
            <v>---</v>
          </cell>
          <cell r="P8" t="str">
            <v>PLW26150219</v>
          </cell>
          <cell r="Q8" t="str">
            <v>---</v>
          </cell>
          <cell r="R8" t="str">
            <v>---</v>
          </cell>
          <cell r="S8" t="str">
            <v>---</v>
          </cell>
          <cell r="T8" t="str">
            <v>PLW22156042</v>
          </cell>
          <cell r="U8" t="str">
            <v>PLW23156611</v>
          </cell>
          <cell r="V8" t="str">
            <v>---</v>
          </cell>
          <cell r="W8" t="str">
            <v>PLW24160064</v>
          </cell>
          <cell r="X8" t="str">
            <v>---</v>
          </cell>
          <cell r="Y8" t="str">
            <v>---</v>
          </cell>
          <cell r="Z8" t="str">
            <v>---</v>
          </cell>
        </row>
        <row r="9">
          <cell r="A9" t="str">
            <v>---</v>
          </cell>
          <cell r="B9" t="str">
            <v>PLW06140990</v>
          </cell>
          <cell r="C9" t="str">
            <v>---</v>
          </cell>
          <cell r="D9" t="str">
            <v>---</v>
          </cell>
          <cell r="E9" t="str">
            <v>---</v>
          </cell>
          <cell r="F9" t="str">
            <v>---</v>
          </cell>
          <cell r="G9" t="str">
            <v>---</v>
          </cell>
          <cell r="H9" t="str">
            <v>PLW18155340</v>
          </cell>
          <cell r="I9" t="str">
            <v>PLW11153536</v>
          </cell>
          <cell r="J9" t="str">
            <v>PLW21155925</v>
          </cell>
          <cell r="K9" t="str">
            <v>---</v>
          </cell>
          <cell r="L9" t="str">
            <v>---</v>
          </cell>
          <cell r="M9" t="str">
            <v>---</v>
          </cell>
          <cell r="N9" t="str">
            <v>PLW20155690</v>
          </cell>
          <cell r="O9" t="str">
            <v>---</v>
          </cell>
          <cell r="P9" t="str">
            <v>PLW26150220</v>
          </cell>
          <cell r="Q9" t="str">
            <v>---</v>
          </cell>
          <cell r="R9" t="str">
            <v>---</v>
          </cell>
          <cell r="S9" t="str">
            <v>---</v>
          </cell>
          <cell r="T9" t="str">
            <v>PLW22156044</v>
          </cell>
          <cell r="U9" t="str">
            <v>PLW23156612</v>
          </cell>
          <cell r="V9" t="str">
            <v>---</v>
          </cell>
          <cell r="W9" t="str">
            <v>PLW24160074</v>
          </cell>
          <cell r="X9" t="str">
            <v>---</v>
          </cell>
          <cell r="Y9" t="str">
            <v>---</v>
          </cell>
          <cell r="Z9" t="str">
            <v>---</v>
          </cell>
        </row>
        <row r="10">
          <cell r="A10" t="str">
            <v>---</v>
          </cell>
          <cell r="B10" t="str">
            <v>PLW06140991</v>
          </cell>
          <cell r="C10" t="str">
            <v>---</v>
          </cell>
          <cell r="D10" t="str">
            <v>---</v>
          </cell>
          <cell r="E10" t="str">
            <v>---</v>
          </cell>
          <cell r="F10" t="str">
            <v>---</v>
          </cell>
          <cell r="G10" t="str">
            <v>---</v>
          </cell>
          <cell r="H10" t="str">
            <v>PLW18155342</v>
          </cell>
          <cell r="I10" t="str">
            <v>PLW11153538</v>
          </cell>
          <cell r="J10" t="str">
            <v>PLW21155929</v>
          </cell>
          <cell r="K10" t="str">
            <v>---</v>
          </cell>
          <cell r="L10" t="str">
            <v>---</v>
          </cell>
          <cell r="M10" t="str">
            <v>---</v>
          </cell>
          <cell r="N10" t="str">
            <v>PLW20155692</v>
          </cell>
          <cell r="O10" t="str">
            <v>---</v>
          </cell>
          <cell r="P10" t="str">
            <v>PLW26150221</v>
          </cell>
          <cell r="Q10" t="str">
            <v>---</v>
          </cell>
          <cell r="R10" t="str">
            <v>---</v>
          </cell>
          <cell r="S10" t="str">
            <v>---</v>
          </cell>
          <cell r="T10" t="str">
            <v>PLW22156045</v>
          </cell>
          <cell r="U10" t="str">
            <v>PLW23156614</v>
          </cell>
          <cell r="V10" t="str">
            <v>---</v>
          </cell>
          <cell r="W10" t="str">
            <v>PLW24160076</v>
          </cell>
          <cell r="X10" t="str">
            <v>---</v>
          </cell>
          <cell r="Y10" t="str">
            <v>---</v>
          </cell>
          <cell r="Z10" t="str">
            <v>---</v>
          </cell>
        </row>
        <row r="11">
          <cell r="A11" t="str">
            <v>---</v>
          </cell>
          <cell r="B11" t="str">
            <v>PLW06140993</v>
          </cell>
          <cell r="C11" t="str">
            <v>---</v>
          </cell>
          <cell r="D11" t="str">
            <v>---</v>
          </cell>
          <cell r="E11" t="str">
            <v>---</v>
          </cell>
          <cell r="F11" t="str">
            <v>---</v>
          </cell>
          <cell r="G11" t="str">
            <v>---</v>
          </cell>
          <cell r="H11" t="str">
            <v>PLW18155366</v>
          </cell>
          <cell r="I11" t="str">
            <v>PLW11153539</v>
          </cell>
          <cell r="J11" t="str">
            <v>PLW21155931</v>
          </cell>
          <cell r="K11" t="str">
            <v>---</v>
          </cell>
          <cell r="L11" t="str">
            <v>---</v>
          </cell>
          <cell r="M11" t="str">
            <v>---</v>
          </cell>
          <cell r="N11" t="str">
            <v>PLW20155693</v>
          </cell>
          <cell r="O11" t="str">
            <v>---</v>
          </cell>
          <cell r="P11" t="str">
            <v>---</v>
          </cell>
          <cell r="Q11" t="str">
            <v>---</v>
          </cell>
          <cell r="R11" t="str">
            <v>---</v>
          </cell>
          <cell r="S11" t="str">
            <v>---</v>
          </cell>
          <cell r="T11" t="str">
            <v>PLW22156048</v>
          </cell>
          <cell r="U11" t="str">
            <v>PLW23156628</v>
          </cell>
          <cell r="V11" t="str">
            <v>---</v>
          </cell>
          <cell r="W11" t="str">
            <v>PLW24160079</v>
          </cell>
          <cell r="X11" t="str">
            <v>---</v>
          </cell>
          <cell r="Y11" t="str">
            <v>---</v>
          </cell>
          <cell r="Z11" t="str">
            <v>---</v>
          </cell>
        </row>
        <row r="12">
          <cell r="A12" t="str">
            <v>---</v>
          </cell>
          <cell r="B12" t="str">
            <v>PLW06140994</v>
          </cell>
          <cell r="C12" t="str">
            <v>---</v>
          </cell>
          <cell r="D12" t="str">
            <v>---</v>
          </cell>
          <cell r="E12" t="str">
            <v>---</v>
          </cell>
          <cell r="F12" t="str">
            <v>---</v>
          </cell>
          <cell r="G12" t="str">
            <v>---</v>
          </cell>
          <cell r="H12" t="str">
            <v>PLW18155403</v>
          </cell>
          <cell r="I12" t="str">
            <v>PLW11153540</v>
          </cell>
          <cell r="J12" t="str">
            <v>PLW21155935</v>
          </cell>
          <cell r="K12" t="str">
            <v>---</v>
          </cell>
          <cell r="L12" t="str">
            <v>---</v>
          </cell>
          <cell r="M12" t="str">
            <v>---</v>
          </cell>
          <cell r="N12" t="str">
            <v>PLW20155695</v>
          </cell>
          <cell r="O12" t="str">
            <v>---</v>
          </cell>
          <cell r="P12" t="str">
            <v>---</v>
          </cell>
          <cell r="Q12" t="str">
            <v>---</v>
          </cell>
          <cell r="R12" t="str">
            <v>---</v>
          </cell>
          <cell r="S12" t="str">
            <v>---</v>
          </cell>
          <cell r="T12" t="str">
            <v>PLW22156049</v>
          </cell>
          <cell r="U12" t="str">
            <v>PLW23156630</v>
          </cell>
          <cell r="V12" t="str">
            <v>---</v>
          </cell>
          <cell r="W12" t="str">
            <v>PLW24160080</v>
          </cell>
          <cell r="X12" t="str">
            <v>---</v>
          </cell>
          <cell r="Y12" t="str">
            <v>---</v>
          </cell>
          <cell r="Z12" t="str">
            <v>---</v>
          </cell>
        </row>
        <row r="13">
          <cell r="A13" t="str">
            <v>---</v>
          </cell>
          <cell r="B13" t="str">
            <v>PLW06140996</v>
          </cell>
          <cell r="C13" t="str">
            <v>---</v>
          </cell>
          <cell r="D13" t="str">
            <v>---</v>
          </cell>
          <cell r="E13" t="str">
            <v>---</v>
          </cell>
          <cell r="F13" t="str">
            <v>---</v>
          </cell>
          <cell r="G13" t="str">
            <v>---</v>
          </cell>
          <cell r="H13" t="str">
            <v>PLW25150159</v>
          </cell>
          <cell r="I13" t="str">
            <v>PLW11153541</v>
          </cell>
          <cell r="J13" t="str">
            <v>PLW21155937</v>
          </cell>
          <cell r="K13" t="str">
            <v>---</v>
          </cell>
          <cell r="L13" t="str">
            <v>---</v>
          </cell>
          <cell r="M13" t="str">
            <v>---</v>
          </cell>
          <cell r="N13" t="str">
            <v>PLW20155696</v>
          </cell>
          <cell r="O13" t="str">
            <v>---</v>
          </cell>
          <cell r="P13" t="str">
            <v>---</v>
          </cell>
          <cell r="Q13" t="str">
            <v>---</v>
          </cell>
          <cell r="R13" t="str">
            <v>---</v>
          </cell>
          <cell r="S13" t="str">
            <v>---</v>
          </cell>
          <cell r="T13" t="str">
            <v>PLW22156050</v>
          </cell>
          <cell r="U13" t="str">
            <v>PLW23156633</v>
          </cell>
          <cell r="V13" t="str">
            <v>---</v>
          </cell>
          <cell r="W13" t="str">
            <v>---</v>
          </cell>
          <cell r="X13" t="str">
            <v>---</v>
          </cell>
          <cell r="Y13" t="str">
            <v>---</v>
          </cell>
          <cell r="Z13" t="str">
            <v>---</v>
          </cell>
        </row>
        <row r="14">
          <cell r="A14" t="str">
            <v>---</v>
          </cell>
          <cell r="B14" t="str">
            <v>PLW06140997</v>
          </cell>
          <cell r="C14" t="str">
            <v>---</v>
          </cell>
          <cell r="D14" t="str">
            <v>---</v>
          </cell>
          <cell r="E14" t="str">
            <v>---</v>
          </cell>
          <cell r="F14" t="str">
            <v>---</v>
          </cell>
          <cell r="G14" t="str">
            <v>---</v>
          </cell>
          <cell r="H14" t="str">
            <v>PLW25150161</v>
          </cell>
          <cell r="I14" t="str">
            <v>PLW11153542</v>
          </cell>
          <cell r="J14" t="str">
            <v>PLW21155938</v>
          </cell>
          <cell r="K14" t="str">
            <v>---</v>
          </cell>
          <cell r="L14" t="str">
            <v>---</v>
          </cell>
          <cell r="M14" t="str">
            <v>---</v>
          </cell>
          <cell r="N14" t="str">
            <v>PLW20155697</v>
          </cell>
          <cell r="O14" t="str">
            <v>---</v>
          </cell>
          <cell r="P14" t="str">
            <v>---</v>
          </cell>
          <cell r="Q14" t="str">
            <v>---</v>
          </cell>
          <cell r="R14" t="str">
            <v>---</v>
          </cell>
          <cell r="S14" t="str">
            <v>---</v>
          </cell>
          <cell r="T14" t="str">
            <v>PLW22156058</v>
          </cell>
          <cell r="U14" t="str">
            <v>PLW23156640</v>
          </cell>
          <cell r="V14" t="str">
            <v>---</v>
          </cell>
          <cell r="W14" t="str">
            <v>---</v>
          </cell>
          <cell r="X14" t="str">
            <v>---</v>
          </cell>
          <cell r="Y14" t="str">
            <v>---</v>
          </cell>
          <cell r="Z14" t="str">
            <v>---</v>
          </cell>
        </row>
        <row r="15">
          <cell r="A15" t="str">
            <v>---</v>
          </cell>
          <cell r="B15" t="str">
            <v>PLW06140998</v>
          </cell>
          <cell r="C15" t="str">
            <v>---</v>
          </cell>
          <cell r="D15" t="str">
            <v>---</v>
          </cell>
          <cell r="E15" t="str">
            <v>---</v>
          </cell>
          <cell r="F15" t="str">
            <v>---</v>
          </cell>
          <cell r="G15" t="str">
            <v>---</v>
          </cell>
          <cell r="H15" t="str">
            <v>PLW25150163</v>
          </cell>
          <cell r="I15" t="str">
            <v>PLW11153543</v>
          </cell>
          <cell r="J15" t="str">
            <v>PLW21155939</v>
          </cell>
          <cell r="K15" t="str">
            <v>---</v>
          </cell>
          <cell r="L15" t="str">
            <v>---</v>
          </cell>
          <cell r="M15" t="str">
            <v>---</v>
          </cell>
          <cell r="N15" t="str">
            <v>PLW20155699</v>
          </cell>
          <cell r="O15" t="str">
            <v>---</v>
          </cell>
          <cell r="P15" t="str">
            <v>---</v>
          </cell>
          <cell r="Q15" t="str">
            <v>---</v>
          </cell>
          <cell r="R15" t="str">
            <v>---</v>
          </cell>
          <cell r="S15" t="str">
            <v>---</v>
          </cell>
          <cell r="T15" t="str">
            <v>PLW22156061</v>
          </cell>
          <cell r="U15" t="str">
            <v>PLW23156645</v>
          </cell>
          <cell r="V15" t="str">
            <v>---</v>
          </cell>
          <cell r="W15" t="str">
            <v>---</v>
          </cell>
          <cell r="X15" t="str">
            <v>---</v>
          </cell>
          <cell r="Y15" t="str">
            <v>---</v>
          </cell>
          <cell r="Z15" t="str">
            <v>---</v>
          </cell>
        </row>
        <row r="16">
          <cell r="A16" t="str">
            <v>---</v>
          </cell>
          <cell r="B16" t="str">
            <v>PLW06140999</v>
          </cell>
          <cell r="C16" t="str">
            <v>---</v>
          </cell>
          <cell r="D16" t="str">
            <v>---</v>
          </cell>
          <cell r="E16" t="str">
            <v>---</v>
          </cell>
          <cell r="F16" t="str">
            <v>---</v>
          </cell>
          <cell r="G16" t="str">
            <v>---</v>
          </cell>
          <cell r="H16" t="str">
            <v>PLW25150164</v>
          </cell>
          <cell r="I16" t="str">
            <v>PLW11153544</v>
          </cell>
          <cell r="J16" t="str">
            <v>PLW21155940</v>
          </cell>
          <cell r="K16" t="str">
            <v>---</v>
          </cell>
          <cell r="L16" t="str">
            <v>---</v>
          </cell>
          <cell r="M16" t="str">
            <v>---</v>
          </cell>
          <cell r="N16" t="str">
            <v>PLW20155703</v>
          </cell>
          <cell r="O16" t="str">
            <v>---</v>
          </cell>
          <cell r="P16" t="str">
            <v>---</v>
          </cell>
          <cell r="Q16" t="str">
            <v>---</v>
          </cell>
          <cell r="R16" t="str">
            <v>---</v>
          </cell>
          <cell r="S16" t="str">
            <v>---</v>
          </cell>
          <cell r="T16" t="str">
            <v>PLW22156064</v>
          </cell>
          <cell r="U16" t="str">
            <v>PLW23156648</v>
          </cell>
          <cell r="V16" t="str">
            <v>---</v>
          </cell>
          <cell r="W16" t="str">
            <v>---</v>
          </cell>
          <cell r="X16" t="str">
            <v>---</v>
          </cell>
          <cell r="Y16" t="str">
            <v>---</v>
          </cell>
          <cell r="Z16" t="str">
            <v>---</v>
          </cell>
        </row>
        <row r="17">
          <cell r="A17" t="str">
            <v>---</v>
          </cell>
          <cell r="B17" t="str">
            <v>PLW06141002</v>
          </cell>
          <cell r="C17" t="str">
            <v>---</v>
          </cell>
          <cell r="D17" t="str">
            <v>---</v>
          </cell>
          <cell r="E17" t="str">
            <v>---</v>
          </cell>
          <cell r="F17" t="str">
            <v>---</v>
          </cell>
          <cell r="G17" t="str">
            <v>---</v>
          </cell>
          <cell r="H17" t="str">
            <v>PLW25150166</v>
          </cell>
          <cell r="I17" t="str">
            <v>PLW11153545</v>
          </cell>
          <cell r="J17" t="str">
            <v>PLW21155941</v>
          </cell>
          <cell r="K17" t="str">
            <v>---</v>
          </cell>
          <cell r="L17" t="str">
            <v>---</v>
          </cell>
          <cell r="M17" t="str">
            <v>---</v>
          </cell>
          <cell r="N17" t="str">
            <v>PLW20155704</v>
          </cell>
          <cell r="O17" t="str">
            <v>---</v>
          </cell>
          <cell r="P17" t="str">
            <v>---</v>
          </cell>
          <cell r="Q17" t="str">
            <v>---</v>
          </cell>
          <cell r="R17" t="str">
            <v>---</v>
          </cell>
          <cell r="S17" t="str">
            <v>---</v>
          </cell>
          <cell r="T17" t="str">
            <v>PLW22156071</v>
          </cell>
          <cell r="U17" t="str">
            <v>PLW23156652</v>
          </cell>
          <cell r="V17" t="str">
            <v>---</v>
          </cell>
          <cell r="W17" t="str">
            <v>---</v>
          </cell>
          <cell r="X17" t="str">
            <v>---</v>
          </cell>
          <cell r="Y17" t="str">
            <v>---</v>
          </cell>
          <cell r="Z17" t="str">
            <v>---</v>
          </cell>
        </row>
        <row r="18">
          <cell r="A18" t="str">
            <v>---</v>
          </cell>
          <cell r="B18" t="str">
            <v>PLW06141004</v>
          </cell>
          <cell r="C18" t="str">
            <v>---</v>
          </cell>
          <cell r="D18" t="str">
            <v>---</v>
          </cell>
          <cell r="E18" t="str">
            <v>---</v>
          </cell>
          <cell r="F18" t="str">
            <v>---</v>
          </cell>
          <cell r="G18" t="str">
            <v>---</v>
          </cell>
          <cell r="H18" t="str">
            <v>PLW25150168</v>
          </cell>
          <cell r="I18" t="str">
            <v>PLW11153547</v>
          </cell>
          <cell r="J18" t="str">
            <v>PLW21155944</v>
          </cell>
          <cell r="K18" t="str">
            <v>---</v>
          </cell>
          <cell r="L18" t="str">
            <v>---</v>
          </cell>
          <cell r="M18" t="str">
            <v>---</v>
          </cell>
          <cell r="N18" t="str">
            <v>PLW20155705</v>
          </cell>
          <cell r="O18" t="str">
            <v>---</v>
          </cell>
          <cell r="P18" t="str">
            <v>---</v>
          </cell>
          <cell r="Q18" t="str">
            <v>---</v>
          </cell>
          <cell r="R18" t="str">
            <v>---</v>
          </cell>
          <cell r="S18" t="str">
            <v>---</v>
          </cell>
          <cell r="T18" t="str">
            <v>PLW22156075</v>
          </cell>
          <cell r="U18" t="str">
            <v>PLW23156667</v>
          </cell>
          <cell r="V18" t="str">
            <v>---</v>
          </cell>
          <cell r="W18" t="str">
            <v>---</v>
          </cell>
          <cell r="X18" t="str">
            <v>---</v>
          </cell>
          <cell r="Y18" t="str">
            <v>---</v>
          </cell>
          <cell r="Z18" t="str">
            <v>---</v>
          </cell>
        </row>
        <row r="19">
          <cell r="A19" t="str">
            <v>---</v>
          </cell>
          <cell r="B19" t="str">
            <v>PLW06141005</v>
          </cell>
          <cell r="C19" t="str">
            <v>---</v>
          </cell>
          <cell r="D19" t="str">
            <v>---</v>
          </cell>
          <cell r="E19" t="str">
            <v>---</v>
          </cell>
          <cell r="F19" t="str">
            <v>---</v>
          </cell>
          <cell r="G19" t="str">
            <v>---</v>
          </cell>
          <cell r="H19" t="str">
            <v>PLW25150174</v>
          </cell>
          <cell r="I19" t="str">
            <v>PLW11153548</v>
          </cell>
          <cell r="J19" t="str">
            <v>PLW21155952</v>
          </cell>
          <cell r="K19" t="str">
            <v>---</v>
          </cell>
          <cell r="L19" t="str">
            <v>---</v>
          </cell>
          <cell r="M19" t="str">
            <v>---</v>
          </cell>
          <cell r="N19" t="str">
            <v>PLW20155707</v>
          </cell>
          <cell r="O19" t="str">
            <v>---</v>
          </cell>
          <cell r="P19" t="str">
            <v>---</v>
          </cell>
          <cell r="Q19" t="str">
            <v>---</v>
          </cell>
          <cell r="R19" t="str">
            <v>---</v>
          </cell>
          <cell r="S19" t="str">
            <v>---</v>
          </cell>
          <cell r="T19" t="str">
            <v>PLW24156800</v>
          </cell>
          <cell r="U19" t="str">
            <v>PLW23156673</v>
          </cell>
          <cell r="V19" t="str">
            <v>---</v>
          </cell>
          <cell r="W19" t="str">
            <v>---</v>
          </cell>
          <cell r="X19" t="str">
            <v>---</v>
          </cell>
          <cell r="Y19" t="str">
            <v>---</v>
          </cell>
          <cell r="Z19" t="str">
            <v>---</v>
          </cell>
        </row>
        <row r="20">
          <cell r="A20" t="str">
            <v>---</v>
          </cell>
          <cell r="B20" t="str">
            <v>PLW06141006</v>
          </cell>
          <cell r="C20" t="str">
            <v>---</v>
          </cell>
          <cell r="D20" t="str">
            <v>---</v>
          </cell>
          <cell r="E20" t="str">
            <v>---</v>
          </cell>
          <cell r="F20" t="str">
            <v>---</v>
          </cell>
          <cell r="G20" t="str">
            <v>---</v>
          </cell>
          <cell r="H20" t="str">
            <v>PLW25150175</v>
          </cell>
          <cell r="I20" t="str">
            <v>PLW11153551</v>
          </cell>
          <cell r="J20" t="str">
            <v>PLW21155954</v>
          </cell>
          <cell r="K20" t="str">
            <v>---</v>
          </cell>
          <cell r="L20" t="str">
            <v>---</v>
          </cell>
          <cell r="M20" t="str">
            <v>---</v>
          </cell>
          <cell r="N20" t="str">
            <v>PLW20155708</v>
          </cell>
          <cell r="O20" t="str">
            <v>---</v>
          </cell>
          <cell r="P20" t="str">
            <v>---</v>
          </cell>
          <cell r="Q20" t="str">
            <v>---</v>
          </cell>
          <cell r="R20" t="str">
            <v>---</v>
          </cell>
          <cell r="S20" t="str">
            <v>---</v>
          </cell>
          <cell r="T20" t="str">
            <v>PLW24156802</v>
          </cell>
          <cell r="U20" t="str">
            <v>PLW27150004</v>
          </cell>
          <cell r="V20" t="str">
            <v>---</v>
          </cell>
          <cell r="W20" t="str">
            <v>---</v>
          </cell>
          <cell r="X20" t="str">
            <v>---</v>
          </cell>
          <cell r="Y20" t="str">
            <v>---</v>
          </cell>
          <cell r="Z20" t="str">
            <v>---</v>
          </cell>
        </row>
        <row r="21">
          <cell r="A21" t="str">
            <v>---</v>
          </cell>
          <cell r="B21" t="str">
            <v>PLW06141009</v>
          </cell>
          <cell r="C21" t="str">
            <v>---</v>
          </cell>
          <cell r="D21" t="str">
            <v>---</v>
          </cell>
          <cell r="E21" t="str">
            <v>---</v>
          </cell>
          <cell r="F21" t="str">
            <v>---</v>
          </cell>
          <cell r="G21" t="str">
            <v>---</v>
          </cell>
          <cell r="H21" t="str">
            <v>PLW25150176</v>
          </cell>
          <cell r="I21" t="str">
            <v>PLW11153553</v>
          </cell>
          <cell r="J21" t="str">
            <v>PLW21155960</v>
          </cell>
          <cell r="K21" t="str">
            <v>---</v>
          </cell>
          <cell r="L21" t="str">
            <v>---</v>
          </cell>
          <cell r="M21" t="str">
            <v>---</v>
          </cell>
          <cell r="N21" t="str">
            <v>---</v>
          </cell>
          <cell r="O21" t="str">
            <v>---</v>
          </cell>
          <cell r="P21" t="str">
            <v>---</v>
          </cell>
          <cell r="Q21" t="str">
            <v>---</v>
          </cell>
          <cell r="R21" t="str">
            <v>---</v>
          </cell>
          <cell r="S21" t="str">
            <v>---</v>
          </cell>
          <cell r="T21" t="str">
            <v>PLW24156803</v>
          </cell>
          <cell r="U21" t="str">
            <v>PLW27150005</v>
          </cell>
          <cell r="V21" t="str">
            <v>---</v>
          </cell>
          <cell r="W21" t="str">
            <v>---</v>
          </cell>
          <cell r="X21" t="str">
            <v>---</v>
          </cell>
          <cell r="Y21" t="str">
            <v>---</v>
          </cell>
          <cell r="Z21" t="str">
            <v>---</v>
          </cell>
        </row>
        <row r="22">
          <cell r="A22" t="str">
            <v>---</v>
          </cell>
          <cell r="B22" t="str">
            <v>PLW06141012</v>
          </cell>
          <cell r="C22" t="str">
            <v>---</v>
          </cell>
          <cell r="D22" t="str">
            <v>---</v>
          </cell>
          <cell r="E22" t="str">
            <v>---</v>
          </cell>
          <cell r="F22" t="str">
            <v>---</v>
          </cell>
          <cell r="G22" t="str">
            <v>---</v>
          </cell>
          <cell r="H22" t="str">
            <v>PLW25150177</v>
          </cell>
          <cell r="I22" t="str">
            <v>PLW11153554</v>
          </cell>
          <cell r="J22" t="str">
            <v>PLW21155966</v>
          </cell>
          <cell r="K22" t="str">
            <v>---</v>
          </cell>
          <cell r="L22" t="str">
            <v>---</v>
          </cell>
          <cell r="M22" t="str">
            <v>---</v>
          </cell>
          <cell r="N22" t="str">
            <v>---</v>
          </cell>
          <cell r="O22" t="str">
            <v>---</v>
          </cell>
          <cell r="P22" t="str">
            <v>---</v>
          </cell>
          <cell r="Q22" t="str">
            <v>---</v>
          </cell>
          <cell r="R22" t="str">
            <v>---</v>
          </cell>
          <cell r="S22" t="str">
            <v>---</v>
          </cell>
          <cell r="T22" t="str">
            <v>---</v>
          </cell>
          <cell r="U22" t="str">
            <v>PLW27150011</v>
          </cell>
          <cell r="V22" t="str">
            <v>---</v>
          </cell>
          <cell r="W22" t="str">
            <v>---</v>
          </cell>
          <cell r="X22" t="str">
            <v>---</v>
          </cell>
          <cell r="Y22" t="str">
            <v>---</v>
          </cell>
          <cell r="Z22" t="str">
            <v>---</v>
          </cell>
        </row>
        <row r="23">
          <cell r="A23" t="str">
            <v>---</v>
          </cell>
          <cell r="B23" t="str">
            <v>PLW06141013</v>
          </cell>
          <cell r="C23" t="str">
            <v>---</v>
          </cell>
          <cell r="D23" t="str">
            <v>---</v>
          </cell>
          <cell r="E23" t="str">
            <v>---</v>
          </cell>
          <cell r="F23" t="str">
            <v>---</v>
          </cell>
          <cell r="G23" t="str">
            <v>---</v>
          </cell>
          <cell r="H23" t="str">
            <v>PLW25150179</v>
          </cell>
          <cell r="I23" t="str">
            <v>PLW11153555</v>
          </cell>
          <cell r="J23" t="str">
            <v>PLW21155967</v>
          </cell>
          <cell r="K23" t="str">
            <v>---</v>
          </cell>
          <cell r="L23" t="str">
            <v>---</v>
          </cell>
          <cell r="M23" t="str">
            <v>---</v>
          </cell>
          <cell r="N23" t="str">
            <v>---</v>
          </cell>
          <cell r="O23" t="str">
            <v>---</v>
          </cell>
          <cell r="P23" t="str">
            <v>---</v>
          </cell>
          <cell r="Q23" t="str">
            <v>---</v>
          </cell>
          <cell r="R23" t="str">
            <v>---</v>
          </cell>
          <cell r="S23" t="str">
            <v>---</v>
          </cell>
          <cell r="T23" t="str">
            <v>---</v>
          </cell>
          <cell r="U23" t="str">
            <v>PLW27150013</v>
          </cell>
          <cell r="V23" t="str">
            <v>---</v>
          </cell>
          <cell r="W23" t="str">
            <v>---</v>
          </cell>
          <cell r="X23" t="str">
            <v>---</v>
          </cell>
          <cell r="Y23" t="str">
            <v>---</v>
          </cell>
          <cell r="Z23" t="str">
            <v>---</v>
          </cell>
        </row>
        <row r="24">
          <cell r="A24" t="str">
            <v>---</v>
          </cell>
          <cell r="B24" t="str">
            <v>PLW06141014</v>
          </cell>
          <cell r="C24" t="str">
            <v>---</v>
          </cell>
          <cell r="D24" t="str">
            <v>---</v>
          </cell>
          <cell r="E24" t="str">
            <v>---</v>
          </cell>
          <cell r="F24" t="str">
            <v>---</v>
          </cell>
          <cell r="G24" t="str">
            <v>---</v>
          </cell>
          <cell r="H24" t="str">
            <v>PLW25150181</v>
          </cell>
          <cell r="I24" t="str">
            <v>PLW11153556</v>
          </cell>
          <cell r="J24" t="str">
            <v>PLW30150019</v>
          </cell>
          <cell r="K24" t="str">
            <v>---</v>
          </cell>
          <cell r="L24" t="str">
            <v>---</v>
          </cell>
          <cell r="M24" t="str">
            <v>---</v>
          </cell>
          <cell r="N24" t="str">
            <v>---</v>
          </cell>
          <cell r="O24" t="str">
            <v>---</v>
          </cell>
          <cell r="P24" t="str">
            <v>---</v>
          </cell>
          <cell r="Q24" t="str">
            <v>---</v>
          </cell>
          <cell r="R24" t="str">
            <v>---</v>
          </cell>
          <cell r="S24" t="str">
            <v>---</v>
          </cell>
          <cell r="T24" t="str">
            <v>---</v>
          </cell>
          <cell r="U24" t="str">
            <v>PLW27150018</v>
          </cell>
          <cell r="V24" t="str">
            <v>---</v>
          </cell>
          <cell r="W24" t="str">
            <v>---</v>
          </cell>
          <cell r="X24" t="str">
            <v>---</v>
          </cell>
          <cell r="Y24" t="str">
            <v>---</v>
          </cell>
          <cell r="Z24" t="str">
            <v>---</v>
          </cell>
        </row>
        <row r="25">
          <cell r="A25" t="str">
            <v>---</v>
          </cell>
          <cell r="B25" t="str">
            <v>PLW06141015</v>
          </cell>
          <cell r="C25" t="str">
            <v>---</v>
          </cell>
          <cell r="D25" t="str">
            <v>---</v>
          </cell>
          <cell r="E25" t="str">
            <v>---</v>
          </cell>
          <cell r="F25" t="str">
            <v>---</v>
          </cell>
          <cell r="G25" t="str">
            <v>---</v>
          </cell>
          <cell r="H25" t="str">
            <v>PLW25150183</v>
          </cell>
          <cell r="I25" t="str">
            <v>PLW11153560</v>
          </cell>
          <cell r="J25" t="str">
            <v>PLW30150020</v>
          </cell>
          <cell r="K25" t="str">
            <v>---</v>
          </cell>
          <cell r="L25" t="str">
            <v>---</v>
          </cell>
          <cell r="M25" t="str">
            <v>---</v>
          </cell>
          <cell r="N25" t="str">
            <v>---</v>
          </cell>
          <cell r="O25" t="str">
            <v>---</v>
          </cell>
          <cell r="P25" t="str">
            <v>---</v>
          </cell>
          <cell r="Q25" t="str">
            <v>---</v>
          </cell>
          <cell r="R25" t="str">
            <v>---</v>
          </cell>
          <cell r="S25" t="str">
            <v>---</v>
          </cell>
          <cell r="T25" t="str">
            <v>---</v>
          </cell>
          <cell r="U25" t="str">
            <v>PLW27150019</v>
          </cell>
          <cell r="V25" t="str">
            <v>---</v>
          </cell>
          <cell r="W25" t="str">
            <v>---</v>
          </cell>
          <cell r="X25" t="str">
            <v>---</v>
          </cell>
          <cell r="Y25" t="str">
            <v>---</v>
          </cell>
          <cell r="Z25" t="str">
            <v>---</v>
          </cell>
        </row>
        <row r="26">
          <cell r="A26" t="str">
            <v>---</v>
          </cell>
          <cell r="B26" t="str">
            <v>PLW43130369</v>
          </cell>
          <cell r="C26" t="str">
            <v>---</v>
          </cell>
          <cell r="D26" t="str">
            <v>---</v>
          </cell>
          <cell r="E26" t="str">
            <v>---</v>
          </cell>
          <cell r="F26" t="str">
            <v>---</v>
          </cell>
          <cell r="G26" t="str">
            <v>---</v>
          </cell>
          <cell r="H26" t="str">
            <v>PLW25150184</v>
          </cell>
          <cell r="I26" t="str">
            <v>PLW11153561</v>
          </cell>
          <cell r="J26" t="str">
            <v>PLW30150021</v>
          </cell>
          <cell r="K26" t="str">
            <v>---</v>
          </cell>
          <cell r="L26" t="str">
            <v>---</v>
          </cell>
          <cell r="M26" t="str">
            <v>---</v>
          </cell>
          <cell r="N26" t="str">
            <v>---</v>
          </cell>
          <cell r="O26" t="str">
            <v>---</v>
          </cell>
          <cell r="P26" t="str">
            <v>---</v>
          </cell>
          <cell r="Q26" t="str">
            <v>---</v>
          </cell>
          <cell r="R26" t="str">
            <v>---</v>
          </cell>
          <cell r="S26" t="str">
            <v>---</v>
          </cell>
          <cell r="T26" t="str">
            <v>---</v>
          </cell>
          <cell r="U26" t="str">
            <v>PLW27150020</v>
          </cell>
          <cell r="V26" t="str">
            <v>---</v>
          </cell>
          <cell r="W26" t="str">
            <v>---</v>
          </cell>
          <cell r="X26" t="str">
            <v>---</v>
          </cell>
          <cell r="Y26" t="str">
            <v>---</v>
          </cell>
          <cell r="Z26" t="str">
            <v>---</v>
          </cell>
        </row>
        <row r="27">
          <cell r="A27" t="str">
            <v>---</v>
          </cell>
          <cell r="B27" t="str">
            <v>---</v>
          </cell>
          <cell r="C27" t="str">
            <v>---</v>
          </cell>
          <cell r="D27" t="str">
            <v>---</v>
          </cell>
          <cell r="E27" t="str">
            <v>---</v>
          </cell>
          <cell r="F27" t="str">
            <v>---</v>
          </cell>
          <cell r="G27" t="str">
            <v>---</v>
          </cell>
          <cell r="H27" t="str">
            <v>PLW29150002</v>
          </cell>
          <cell r="I27" t="str">
            <v>PLW11153562</v>
          </cell>
          <cell r="J27" t="str">
            <v>PLW30150022</v>
          </cell>
          <cell r="K27" t="str">
            <v>---</v>
          </cell>
          <cell r="L27" t="str">
            <v>---</v>
          </cell>
          <cell r="M27" t="str">
            <v>---</v>
          </cell>
          <cell r="N27" t="str">
            <v>---</v>
          </cell>
          <cell r="O27" t="str">
            <v>---</v>
          </cell>
          <cell r="P27" t="str">
            <v>---</v>
          </cell>
          <cell r="Q27" t="str">
            <v>---</v>
          </cell>
          <cell r="R27" t="str">
            <v>---</v>
          </cell>
          <cell r="S27" t="str">
            <v>---</v>
          </cell>
          <cell r="T27" t="str">
            <v>---</v>
          </cell>
          <cell r="U27" t="str">
            <v>PLW27150023</v>
          </cell>
          <cell r="V27" t="str">
            <v>---</v>
          </cell>
          <cell r="W27" t="str">
            <v>---</v>
          </cell>
          <cell r="X27" t="str">
            <v>---</v>
          </cell>
          <cell r="Y27" t="str">
            <v>---</v>
          </cell>
          <cell r="Z27" t="str">
            <v>---</v>
          </cell>
        </row>
        <row r="28">
          <cell r="A28" t="str">
            <v>---</v>
          </cell>
          <cell r="B28" t="str">
            <v>---</v>
          </cell>
          <cell r="C28" t="str">
            <v>---</v>
          </cell>
          <cell r="D28" t="str">
            <v>---</v>
          </cell>
          <cell r="E28" t="str">
            <v>---</v>
          </cell>
          <cell r="F28" t="str">
            <v>---</v>
          </cell>
          <cell r="G28" t="str">
            <v>---</v>
          </cell>
          <cell r="H28" t="str">
            <v>PLW29150003</v>
          </cell>
          <cell r="I28" t="str">
            <v>PLW11153563</v>
          </cell>
          <cell r="J28" t="str">
            <v>PLW30150023</v>
          </cell>
          <cell r="K28" t="str">
            <v>---</v>
          </cell>
          <cell r="L28" t="str">
            <v>---</v>
          </cell>
          <cell r="M28" t="str">
            <v>---</v>
          </cell>
          <cell r="N28" t="str">
            <v>---</v>
          </cell>
          <cell r="O28" t="str">
            <v>---</v>
          </cell>
          <cell r="P28" t="str">
            <v>---</v>
          </cell>
          <cell r="Q28" t="str">
            <v>---</v>
          </cell>
          <cell r="R28" t="str">
            <v>---</v>
          </cell>
          <cell r="S28" t="str">
            <v>---</v>
          </cell>
          <cell r="T28" t="str">
            <v>---</v>
          </cell>
          <cell r="U28" t="str">
            <v>PLW27150024</v>
          </cell>
          <cell r="V28" t="str">
            <v>---</v>
          </cell>
          <cell r="W28" t="str">
            <v>---</v>
          </cell>
          <cell r="X28" t="str">
            <v>---</v>
          </cell>
          <cell r="Y28" t="str">
            <v>---</v>
          </cell>
          <cell r="Z28" t="str">
            <v>---</v>
          </cell>
        </row>
        <row r="29">
          <cell r="A29" t="str">
            <v>---</v>
          </cell>
          <cell r="B29" t="str">
            <v>---</v>
          </cell>
          <cell r="C29" t="str">
            <v>---</v>
          </cell>
          <cell r="D29" t="str">
            <v>---</v>
          </cell>
          <cell r="E29" t="str">
            <v>---</v>
          </cell>
          <cell r="F29" t="str">
            <v>---</v>
          </cell>
          <cell r="G29" t="str">
            <v>---</v>
          </cell>
          <cell r="H29" t="str">
            <v>PLW29150007</v>
          </cell>
          <cell r="I29" t="str">
            <v>PLW11153564</v>
          </cell>
          <cell r="J29" t="str">
            <v>PLW30150024</v>
          </cell>
          <cell r="K29" t="str">
            <v>---</v>
          </cell>
          <cell r="L29" t="str">
            <v>---</v>
          </cell>
          <cell r="M29" t="str">
            <v>---</v>
          </cell>
          <cell r="N29" t="str">
            <v>---</v>
          </cell>
          <cell r="O29" t="str">
            <v>---</v>
          </cell>
          <cell r="P29" t="str">
            <v>---</v>
          </cell>
          <cell r="Q29" t="str">
            <v>---</v>
          </cell>
          <cell r="R29" t="str">
            <v>---</v>
          </cell>
          <cell r="S29" t="str">
            <v>---</v>
          </cell>
          <cell r="T29" t="str">
            <v>---</v>
          </cell>
          <cell r="U29" t="str">
            <v>PLW27150025</v>
          </cell>
          <cell r="V29" t="str">
            <v>---</v>
          </cell>
          <cell r="W29" t="str">
            <v>---</v>
          </cell>
          <cell r="X29" t="str">
            <v>---</v>
          </cell>
          <cell r="Y29" t="str">
            <v>---</v>
          </cell>
          <cell r="Z29" t="str">
            <v>---</v>
          </cell>
        </row>
        <row r="30">
          <cell r="A30" t="str">
            <v>---</v>
          </cell>
          <cell r="B30" t="str">
            <v>---</v>
          </cell>
          <cell r="C30" t="str">
            <v>---</v>
          </cell>
          <cell r="D30" t="str">
            <v>---</v>
          </cell>
          <cell r="E30" t="str">
            <v>---</v>
          </cell>
          <cell r="F30" t="str">
            <v>---</v>
          </cell>
          <cell r="G30" t="str">
            <v>---</v>
          </cell>
          <cell r="H30" t="str">
            <v>PLW29150010</v>
          </cell>
          <cell r="I30" t="str">
            <v>PLW13154320</v>
          </cell>
          <cell r="J30" t="str">
            <v>PLW30150025</v>
          </cell>
          <cell r="K30" t="str">
            <v>---</v>
          </cell>
          <cell r="L30" t="str">
            <v>---</v>
          </cell>
          <cell r="M30" t="str">
            <v>---</v>
          </cell>
          <cell r="N30" t="str">
            <v>---</v>
          </cell>
          <cell r="O30" t="str">
            <v>---</v>
          </cell>
          <cell r="P30" t="str">
            <v>---</v>
          </cell>
          <cell r="Q30" t="str">
            <v>---</v>
          </cell>
          <cell r="R30" t="str">
            <v>---</v>
          </cell>
          <cell r="S30" t="str">
            <v>---</v>
          </cell>
          <cell r="T30" t="str">
            <v>---</v>
          </cell>
          <cell r="U30" t="str">
            <v>PLW27150026</v>
          </cell>
          <cell r="V30" t="str">
            <v>---</v>
          </cell>
          <cell r="W30" t="str">
            <v>---</v>
          </cell>
          <cell r="X30" t="str">
            <v>---</v>
          </cell>
          <cell r="Y30" t="str">
            <v>---</v>
          </cell>
          <cell r="Z30" t="str">
            <v>---</v>
          </cell>
        </row>
        <row r="31">
          <cell r="A31" t="str">
            <v>---</v>
          </cell>
          <cell r="B31" t="str">
            <v>---</v>
          </cell>
          <cell r="C31" t="str">
            <v>---</v>
          </cell>
          <cell r="D31" t="str">
            <v>---</v>
          </cell>
          <cell r="E31" t="str">
            <v>---</v>
          </cell>
          <cell r="F31" t="str">
            <v>---</v>
          </cell>
          <cell r="G31" t="str">
            <v>---</v>
          </cell>
          <cell r="H31" t="str">
            <v>PLW29150018</v>
          </cell>
          <cell r="I31" t="str">
            <v>PLW13154321</v>
          </cell>
          <cell r="J31" t="str">
            <v>PLW30150026</v>
          </cell>
          <cell r="K31" t="str">
            <v>---</v>
          </cell>
          <cell r="L31" t="str">
            <v>---</v>
          </cell>
          <cell r="M31" t="str">
            <v>---</v>
          </cell>
          <cell r="N31" t="str">
            <v>---</v>
          </cell>
          <cell r="O31" t="str">
            <v>---</v>
          </cell>
          <cell r="P31" t="str">
            <v>---</v>
          </cell>
          <cell r="Q31" t="str">
            <v>---</v>
          </cell>
          <cell r="R31" t="str">
            <v>---</v>
          </cell>
          <cell r="S31" t="str">
            <v>---</v>
          </cell>
          <cell r="T31" t="str">
            <v>---</v>
          </cell>
          <cell r="U31" t="str">
            <v>PLW27150027</v>
          </cell>
          <cell r="V31" t="str">
            <v>---</v>
          </cell>
          <cell r="W31" t="str">
            <v>---</v>
          </cell>
          <cell r="X31" t="str">
            <v>---</v>
          </cell>
          <cell r="Y31" t="str">
            <v>---</v>
          </cell>
          <cell r="Z31" t="str">
            <v>---</v>
          </cell>
        </row>
        <row r="32">
          <cell r="A32" t="str">
            <v>---</v>
          </cell>
          <cell r="B32" t="str">
            <v>---</v>
          </cell>
          <cell r="C32" t="str">
            <v>---</v>
          </cell>
          <cell r="D32" t="str">
            <v>---</v>
          </cell>
          <cell r="E32" t="str">
            <v>---</v>
          </cell>
          <cell r="F32" t="str">
            <v>---</v>
          </cell>
          <cell r="G32" t="str">
            <v>---</v>
          </cell>
          <cell r="H32" t="str">
            <v>---</v>
          </cell>
          <cell r="I32" t="str">
            <v>PLW13154325</v>
          </cell>
          <cell r="J32" t="str">
            <v>PLW30150027</v>
          </cell>
          <cell r="K32" t="str">
            <v>---</v>
          </cell>
          <cell r="L32" t="str">
            <v>---</v>
          </cell>
          <cell r="M32" t="str">
            <v>---</v>
          </cell>
          <cell r="N32" t="str">
            <v>---</v>
          </cell>
          <cell r="O32" t="str">
            <v>---</v>
          </cell>
          <cell r="P32" t="str">
            <v>---</v>
          </cell>
          <cell r="Q32" t="str">
            <v>---</v>
          </cell>
          <cell r="R32" t="str">
            <v>---</v>
          </cell>
          <cell r="S32" t="str">
            <v>---</v>
          </cell>
          <cell r="T32" t="str">
            <v>---</v>
          </cell>
          <cell r="U32" t="str">
            <v>PLW27150030</v>
          </cell>
          <cell r="V32" t="str">
            <v>---</v>
          </cell>
          <cell r="W32" t="str">
            <v>---</v>
          </cell>
          <cell r="X32" t="str">
            <v>---</v>
          </cell>
          <cell r="Y32" t="str">
            <v>---</v>
          </cell>
          <cell r="Z32" t="str">
            <v>---</v>
          </cell>
        </row>
        <row r="33">
          <cell r="A33" t="str">
            <v>---</v>
          </cell>
          <cell r="B33" t="str">
            <v>---</v>
          </cell>
          <cell r="C33" t="str">
            <v>---</v>
          </cell>
          <cell r="D33" t="str">
            <v>---</v>
          </cell>
          <cell r="E33" t="str">
            <v>---</v>
          </cell>
          <cell r="F33" t="str">
            <v>---</v>
          </cell>
          <cell r="G33" t="str">
            <v>---</v>
          </cell>
          <cell r="H33" t="str">
            <v>---</v>
          </cell>
          <cell r="I33" t="str">
            <v>PLW13154326</v>
          </cell>
          <cell r="J33" t="str">
            <v>PLW30150028</v>
          </cell>
          <cell r="K33" t="str">
            <v>---</v>
          </cell>
          <cell r="L33" t="str">
            <v>---</v>
          </cell>
          <cell r="M33" t="str">
            <v>---</v>
          </cell>
          <cell r="N33" t="str">
            <v>---</v>
          </cell>
          <cell r="O33" t="str">
            <v>---</v>
          </cell>
          <cell r="P33" t="str">
            <v>---</v>
          </cell>
          <cell r="Q33" t="str">
            <v>---</v>
          </cell>
          <cell r="R33" t="str">
            <v>---</v>
          </cell>
          <cell r="S33" t="str">
            <v>---</v>
          </cell>
          <cell r="T33" t="str">
            <v>---</v>
          </cell>
          <cell r="U33" t="str">
            <v>PLW29150093</v>
          </cell>
          <cell r="V33" t="str">
            <v>---</v>
          </cell>
          <cell r="W33" t="str">
            <v>---</v>
          </cell>
          <cell r="X33" t="str">
            <v>---</v>
          </cell>
          <cell r="Y33" t="str">
            <v>---</v>
          </cell>
          <cell r="Z33" t="str">
            <v>---</v>
          </cell>
        </row>
        <row r="34">
          <cell r="A34" t="str">
            <v>---</v>
          </cell>
          <cell r="B34" t="str">
            <v>---</v>
          </cell>
          <cell r="C34" t="str">
            <v>---</v>
          </cell>
          <cell r="D34" t="str">
            <v>---</v>
          </cell>
          <cell r="E34" t="str">
            <v>---</v>
          </cell>
          <cell r="F34" t="str">
            <v>---</v>
          </cell>
          <cell r="G34" t="str">
            <v>---</v>
          </cell>
          <cell r="H34" t="str">
            <v>---</v>
          </cell>
          <cell r="I34" t="str">
            <v>PLW13154330</v>
          </cell>
          <cell r="J34" t="str">
            <v>PLW30150029</v>
          </cell>
          <cell r="K34" t="str">
            <v>---</v>
          </cell>
          <cell r="L34" t="str">
            <v>---</v>
          </cell>
          <cell r="M34" t="str">
            <v>---</v>
          </cell>
          <cell r="N34" t="str">
            <v>---</v>
          </cell>
          <cell r="O34" t="str">
            <v>---</v>
          </cell>
          <cell r="P34" t="str">
            <v>---</v>
          </cell>
          <cell r="Q34" t="str">
            <v>---</v>
          </cell>
          <cell r="R34" t="str">
            <v>---</v>
          </cell>
          <cell r="S34" t="str">
            <v>---</v>
          </cell>
          <cell r="T34" t="str">
            <v>---</v>
          </cell>
          <cell r="U34" t="str">
            <v>PLW29150095</v>
          </cell>
          <cell r="V34" t="str">
            <v>---</v>
          </cell>
          <cell r="W34" t="str">
            <v>---</v>
          </cell>
          <cell r="X34" t="str">
            <v>---</v>
          </cell>
          <cell r="Y34" t="str">
            <v>---</v>
          </cell>
          <cell r="Z34" t="str">
            <v>---</v>
          </cell>
        </row>
        <row r="35">
          <cell r="A35" t="str">
            <v>---</v>
          </cell>
          <cell r="B35" t="str">
            <v>---</v>
          </cell>
          <cell r="C35" t="str">
            <v>---</v>
          </cell>
          <cell r="D35" t="str">
            <v>---</v>
          </cell>
          <cell r="E35" t="str">
            <v>---</v>
          </cell>
          <cell r="F35" t="str">
            <v>---</v>
          </cell>
          <cell r="G35" t="str">
            <v>---</v>
          </cell>
          <cell r="H35" t="str">
            <v>---</v>
          </cell>
          <cell r="I35" t="str">
            <v>PLW13154331</v>
          </cell>
          <cell r="J35" t="str">
            <v>PLW30150030</v>
          </cell>
          <cell r="K35" t="str">
            <v>---</v>
          </cell>
          <cell r="L35" t="str">
            <v>---</v>
          </cell>
          <cell r="M35" t="str">
            <v>---</v>
          </cell>
          <cell r="N35" t="str">
            <v>---</v>
          </cell>
          <cell r="O35" t="str">
            <v>---</v>
          </cell>
          <cell r="P35" t="str">
            <v>---</v>
          </cell>
          <cell r="Q35" t="str">
            <v>---</v>
          </cell>
          <cell r="R35" t="str">
            <v>---</v>
          </cell>
          <cell r="S35" t="str">
            <v>---</v>
          </cell>
          <cell r="T35" t="str">
            <v>---</v>
          </cell>
          <cell r="U35" t="str">
            <v>PLW29150096</v>
          </cell>
          <cell r="V35" t="str">
            <v>---</v>
          </cell>
          <cell r="W35" t="str">
            <v>---</v>
          </cell>
          <cell r="X35" t="str">
            <v>---</v>
          </cell>
          <cell r="Y35" t="str">
            <v>---</v>
          </cell>
          <cell r="Z35" t="str">
            <v>---</v>
          </cell>
        </row>
        <row r="36">
          <cell r="A36" t="str">
            <v>---</v>
          </cell>
          <cell r="B36" t="str">
            <v>---</v>
          </cell>
          <cell r="C36" t="str">
            <v>---</v>
          </cell>
          <cell r="D36" t="str">
            <v>---</v>
          </cell>
          <cell r="E36" t="str">
            <v>---</v>
          </cell>
          <cell r="F36" t="str">
            <v>---</v>
          </cell>
          <cell r="G36" t="str">
            <v>---</v>
          </cell>
          <cell r="H36" t="str">
            <v>---</v>
          </cell>
          <cell r="I36" t="str">
            <v>PLW13154332</v>
          </cell>
          <cell r="J36" t="str">
            <v>PLW30150031</v>
          </cell>
          <cell r="K36" t="str">
            <v>---</v>
          </cell>
          <cell r="L36" t="str">
            <v>---</v>
          </cell>
          <cell r="M36" t="str">
            <v>---</v>
          </cell>
          <cell r="N36" t="str">
            <v>---</v>
          </cell>
          <cell r="O36" t="str">
            <v>---</v>
          </cell>
          <cell r="P36" t="str">
            <v>---</v>
          </cell>
          <cell r="Q36" t="str">
            <v>---</v>
          </cell>
          <cell r="R36" t="str">
            <v>---</v>
          </cell>
          <cell r="S36" t="str">
            <v>---</v>
          </cell>
          <cell r="T36" t="str">
            <v>---</v>
          </cell>
          <cell r="U36" t="str">
            <v>PLW29150098</v>
          </cell>
          <cell r="V36" t="str">
            <v>---</v>
          </cell>
          <cell r="W36" t="str">
            <v>---</v>
          </cell>
          <cell r="X36" t="str">
            <v>---</v>
          </cell>
          <cell r="Y36" t="str">
            <v>---</v>
          </cell>
          <cell r="Z36" t="str">
            <v>---</v>
          </cell>
        </row>
        <row r="37">
          <cell r="A37" t="str">
            <v>---</v>
          </cell>
          <cell r="B37" t="str">
            <v>---</v>
          </cell>
          <cell r="C37" t="str">
            <v>---</v>
          </cell>
          <cell r="D37" t="str">
            <v>---</v>
          </cell>
          <cell r="E37" t="str">
            <v>---</v>
          </cell>
          <cell r="F37" t="str">
            <v>---</v>
          </cell>
          <cell r="G37" t="str">
            <v>---</v>
          </cell>
          <cell r="H37" t="str">
            <v>---</v>
          </cell>
          <cell r="I37" t="str">
            <v>PLW13154337</v>
          </cell>
          <cell r="J37" t="str">
            <v>PLW30150032</v>
          </cell>
          <cell r="K37" t="str">
            <v>---</v>
          </cell>
          <cell r="L37" t="str">
            <v>---</v>
          </cell>
          <cell r="M37" t="str">
            <v>---</v>
          </cell>
          <cell r="N37" t="str">
            <v>---</v>
          </cell>
          <cell r="O37" t="str">
            <v>---</v>
          </cell>
          <cell r="P37" t="str">
            <v>---</v>
          </cell>
          <cell r="Q37" t="str">
            <v>---</v>
          </cell>
          <cell r="R37" t="str">
            <v>---</v>
          </cell>
          <cell r="S37" t="str">
            <v>---</v>
          </cell>
          <cell r="T37" t="str">
            <v>---</v>
          </cell>
          <cell r="U37" t="str">
            <v>PLW29150099</v>
          </cell>
          <cell r="V37" t="str">
            <v>---</v>
          </cell>
          <cell r="W37" t="str">
            <v>---</v>
          </cell>
          <cell r="X37" t="str">
            <v>---</v>
          </cell>
          <cell r="Y37" t="str">
            <v>---</v>
          </cell>
          <cell r="Z37" t="str">
            <v>---</v>
          </cell>
        </row>
        <row r="38">
          <cell r="A38" t="str">
            <v>---</v>
          </cell>
          <cell r="B38" t="str">
            <v>---</v>
          </cell>
          <cell r="C38" t="str">
            <v>---</v>
          </cell>
          <cell r="D38" t="str">
            <v>---</v>
          </cell>
          <cell r="E38" t="str">
            <v>---</v>
          </cell>
          <cell r="F38" t="str">
            <v>---</v>
          </cell>
          <cell r="G38" t="str">
            <v>---</v>
          </cell>
          <cell r="H38" t="str">
            <v>---</v>
          </cell>
          <cell r="I38" t="str">
            <v>PLW13154339</v>
          </cell>
          <cell r="J38" t="str">
            <v>PLW30150033</v>
          </cell>
          <cell r="K38" t="str">
            <v>---</v>
          </cell>
          <cell r="L38" t="str">
            <v>---</v>
          </cell>
          <cell r="M38" t="str">
            <v>---</v>
          </cell>
          <cell r="N38" t="str">
            <v>---</v>
          </cell>
          <cell r="O38" t="str">
            <v>---</v>
          </cell>
          <cell r="P38" t="str">
            <v>---</v>
          </cell>
          <cell r="Q38" t="str">
            <v>---</v>
          </cell>
          <cell r="R38" t="str">
            <v>---</v>
          </cell>
          <cell r="S38" t="str">
            <v>---</v>
          </cell>
          <cell r="T38" t="str">
            <v>---</v>
          </cell>
          <cell r="U38" t="str">
            <v>PLW29150100</v>
          </cell>
          <cell r="V38" t="str">
            <v>---</v>
          </cell>
          <cell r="W38" t="str">
            <v>---</v>
          </cell>
          <cell r="X38" t="str">
            <v>---</v>
          </cell>
          <cell r="Y38" t="str">
            <v>---</v>
          </cell>
          <cell r="Z38" t="str">
            <v>---</v>
          </cell>
        </row>
        <row r="39">
          <cell r="A39" t="str">
            <v>---</v>
          </cell>
          <cell r="B39" t="str">
            <v>---</v>
          </cell>
          <cell r="C39" t="str">
            <v>---</v>
          </cell>
          <cell r="D39" t="str">
            <v>---</v>
          </cell>
          <cell r="E39" t="str">
            <v>---</v>
          </cell>
          <cell r="F39" t="str">
            <v>---</v>
          </cell>
          <cell r="G39" t="str">
            <v>---</v>
          </cell>
          <cell r="H39" t="str">
            <v>---</v>
          </cell>
          <cell r="I39" t="str">
            <v>PLW13154340</v>
          </cell>
          <cell r="J39" t="str">
            <v>PLW30150034</v>
          </cell>
          <cell r="K39" t="str">
            <v>---</v>
          </cell>
          <cell r="L39" t="str">
            <v>---</v>
          </cell>
          <cell r="M39" t="str">
            <v>---</v>
          </cell>
          <cell r="N39" t="str">
            <v>---</v>
          </cell>
          <cell r="O39" t="str">
            <v>---</v>
          </cell>
          <cell r="P39" t="str">
            <v>---</v>
          </cell>
          <cell r="Q39" t="str">
            <v>---</v>
          </cell>
          <cell r="R39" t="str">
            <v>---</v>
          </cell>
          <cell r="S39" t="str">
            <v>---</v>
          </cell>
          <cell r="T39" t="str">
            <v>---</v>
          </cell>
          <cell r="U39" t="str">
            <v>PLW29150101</v>
          </cell>
          <cell r="V39" t="str">
            <v>---</v>
          </cell>
          <cell r="W39" t="str">
            <v>---</v>
          </cell>
          <cell r="X39" t="str">
            <v>---</v>
          </cell>
          <cell r="Y39" t="str">
            <v>---</v>
          </cell>
          <cell r="Z39" t="str">
            <v>---</v>
          </cell>
        </row>
        <row r="40">
          <cell r="A40" t="str">
            <v>---</v>
          </cell>
          <cell r="B40" t="str">
            <v>---</v>
          </cell>
          <cell r="C40" t="str">
            <v>---</v>
          </cell>
          <cell r="D40" t="str">
            <v>---</v>
          </cell>
          <cell r="E40" t="str">
            <v>---</v>
          </cell>
          <cell r="F40" t="str">
            <v>---</v>
          </cell>
          <cell r="G40" t="str">
            <v>---</v>
          </cell>
          <cell r="H40" t="str">
            <v>---</v>
          </cell>
          <cell r="I40" t="str">
            <v>PLW13154343</v>
          </cell>
          <cell r="J40" t="str">
            <v>PLW30150035</v>
          </cell>
          <cell r="K40" t="str">
            <v>---</v>
          </cell>
          <cell r="L40" t="str">
            <v>---</v>
          </cell>
          <cell r="M40" t="str">
            <v>---</v>
          </cell>
          <cell r="N40" t="str">
            <v>---</v>
          </cell>
          <cell r="O40" t="str">
            <v>---</v>
          </cell>
          <cell r="P40" t="str">
            <v>---</v>
          </cell>
          <cell r="Q40" t="str">
            <v>---</v>
          </cell>
          <cell r="R40" t="str">
            <v>---</v>
          </cell>
          <cell r="S40" t="str">
            <v>---</v>
          </cell>
          <cell r="T40" t="str">
            <v>---</v>
          </cell>
          <cell r="U40" t="str">
            <v>PLW29150104</v>
          </cell>
          <cell r="V40" t="str">
            <v>---</v>
          </cell>
          <cell r="W40" t="str">
            <v>---</v>
          </cell>
          <cell r="X40" t="str">
            <v>---</v>
          </cell>
          <cell r="Y40" t="str">
            <v>---</v>
          </cell>
          <cell r="Z40" t="str">
            <v>---</v>
          </cell>
        </row>
        <row r="41">
          <cell r="A41" t="str">
            <v>---</v>
          </cell>
          <cell r="B41" t="str">
            <v>---</v>
          </cell>
          <cell r="C41" t="str">
            <v>---</v>
          </cell>
          <cell r="D41" t="str">
            <v>---</v>
          </cell>
          <cell r="E41" t="str">
            <v>---</v>
          </cell>
          <cell r="F41" t="str">
            <v>---</v>
          </cell>
          <cell r="G41" t="str">
            <v>---</v>
          </cell>
          <cell r="H41" t="str">
            <v>---</v>
          </cell>
          <cell r="I41" t="str">
            <v>PLW13154344</v>
          </cell>
          <cell r="J41" t="str">
            <v>PLW30150037</v>
          </cell>
          <cell r="K41" t="str">
            <v>---</v>
          </cell>
          <cell r="L41" t="str">
            <v>---</v>
          </cell>
          <cell r="M41" t="str">
            <v>---</v>
          </cell>
          <cell r="N41" t="str">
            <v>---</v>
          </cell>
          <cell r="O41" t="str">
            <v>---</v>
          </cell>
          <cell r="P41" t="str">
            <v>---</v>
          </cell>
          <cell r="Q41" t="str">
            <v>---</v>
          </cell>
          <cell r="R41" t="str">
            <v>---</v>
          </cell>
          <cell r="S41" t="str">
            <v>---</v>
          </cell>
          <cell r="T41" t="str">
            <v>---</v>
          </cell>
          <cell r="U41" t="str">
            <v>PLW29150106</v>
          </cell>
          <cell r="V41" t="str">
            <v>---</v>
          </cell>
          <cell r="W41" t="str">
            <v>---</v>
          </cell>
          <cell r="X41" t="str">
            <v>---</v>
          </cell>
          <cell r="Y41" t="str">
            <v>---</v>
          </cell>
          <cell r="Z41" t="str">
            <v>---</v>
          </cell>
        </row>
        <row r="42">
          <cell r="A42" t="str">
            <v>---</v>
          </cell>
          <cell r="B42" t="str">
            <v>---</v>
          </cell>
          <cell r="C42" t="str">
            <v>---</v>
          </cell>
          <cell r="D42" t="str">
            <v>---</v>
          </cell>
          <cell r="E42" t="str">
            <v>---</v>
          </cell>
          <cell r="F42" t="str">
            <v>---</v>
          </cell>
          <cell r="G42" t="str">
            <v>---</v>
          </cell>
          <cell r="H42" t="str">
            <v>---</v>
          </cell>
          <cell r="I42" t="str">
            <v>PLW13154350</v>
          </cell>
          <cell r="J42" t="str">
            <v>PLW30150038</v>
          </cell>
          <cell r="K42" t="str">
            <v>---</v>
          </cell>
          <cell r="L42" t="str">
            <v>---</v>
          </cell>
          <cell r="M42" t="str">
            <v>---</v>
          </cell>
          <cell r="N42" t="str">
            <v>---</v>
          </cell>
          <cell r="O42" t="str">
            <v>---</v>
          </cell>
          <cell r="P42" t="str">
            <v>---</v>
          </cell>
          <cell r="Q42" t="str">
            <v>---</v>
          </cell>
          <cell r="R42" t="str">
            <v>---</v>
          </cell>
          <cell r="S42" t="str">
            <v>---</v>
          </cell>
          <cell r="T42" t="str">
            <v>---</v>
          </cell>
          <cell r="U42" t="str">
            <v>PLW29150107</v>
          </cell>
          <cell r="V42" t="str">
            <v>---</v>
          </cell>
          <cell r="W42" t="str">
            <v>---</v>
          </cell>
          <cell r="X42" t="str">
            <v>---</v>
          </cell>
          <cell r="Y42" t="str">
            <v>---</v>
          </cell>
          <cell r="Z42" t="str">
            <v>---</v>
          </cell>
        </row>
        <row r="43">
          <cell r="A43" t="str">
            <v>---</v>
          </cell>
          <cell r="B43" t="str">
            <v>---</v>
          </cell>
          <cell r="C43" t="str">
            <v>---</v>
          </cell>
          <cell r="D43" t="str">
            <v>---</v>
          </cell>
          <cell r="E43" t="str">
            <v>---</v>
          </cell>
          <cell r="F43" t="str">
            <v>---</v>
          </cell>
          <cell r="G43" t="str">
            <v>---</v>
          </cell>
          <cell r="H43" t="str">
            <v>---</v>
          </cell>
          <cell r="I43" t="str">
            <v>PLW13154351</v>
          </cell>
          <cell r="J43" t="str">
            <v>PLW30150039</v>
          </cell>
          <cell r="K43" t="str">
            <v>---</v>
          </cell>
          <cell r="L43" t="str">
            <v>---</v>
          </cell>
          <cell r="M43" t="str">
            <v>---</v>
          </cell>
          <cell r="N43" t="str">
            <v>---</v>
          </cell>
          <cell r="O43" t="str">
            <v>---</v>
          </cell>
          <cell r="P43" t="str">
            <v>---</v>
          </cell>
          <cell r="Q43" t="str">
            <v>---</v>
          </cell>
          <cell r="R43" t="str">
            <v>---</v>
          </cell>
          <cell r="S43" t="str">
            <v>---</v>
          </cell>
          <cell r="T43" t="str">
            <v>---</v>
          </cell>
          <cell r="U43" t="str">
            <v>PLW29150109</v>
          </cell>
          <cell r="V43" t="str">
            <v>---</v>
          </cell>
          <cell r="W43" t="str">
            <v>---</v>
          </cell>
          <cell r="X43" t="str">
            <v>---</v>
          </cell>
          <cell r="Y43" t="str">
            <v>---</v>
          </cell>
          <cell r="Z43" t="str">
            <v>---</v>
          </cell>
        </row>
        <row r="44">
          <cell r="A44" t="str">
            <v>---</v>
          </cell>
          <cell r="B44" t="str">
            <v>---</v>
          </cell>
          <cell r="C44" t="str">
            <v>---</v>
          </cell>
          <cell r="D44" t="str">
            <v>---</v>
          </cell>
          <cell r="E44" t="str">
            <v>---</v>
          </cell>
          <cell r="F44" t="str">
            <v>---</v>
          </cell>
          <cell r="G44" t="str">
            <v>---</v>
          </cell>
          <cell r="H44" t="str">
            <v>---</v>
          </cell>
          <cell r="I44" t="str">
            <v>PLW13154354</v>
          </cell>
          <cell r="J44" t="str">
            <v>PLW30150040</v>
          </cell>
          <cell r="K44" t="str">
            <v>---</v>
          </cell>
          <cell r="L44" t="str">
            <v>---</v>
          </cell>
          <cell r="M44" t="str">
            <v>---</v>
          </cell>
          <cell r="N44" t="str">
            <v>---</v>
          </cell>
          <cell r="O44" t="str">
            <v>---</v>
          </cell>
          <cell r="P44" t="str">
            <v>---</v>
          </cell>
          <cell r="Q44" t="str">
            <v>---</v>
          </cell>
          <cell r="R44" t="str">
            <v>---</v>
          </cell>
          <cell r="S44" t="str">
            <v>---</v>
          </cell>
          <cell r="T44" t="str">
            <v>---</v>
          </cell>
          <cell r="U44" t="str">
            <v>PLW29150110</v>
          </cell>
          <cell r="V44" t="str">
            <v>---</v>
          </cell>
          <cell r="W44" t="str">
            <v>---</v>
          </cell>
          <cell r="X44" t="str">
            <v>---</v>
          </cell>
          <cell r="Y44" t="str">
            <v>---</v>
          </cell>
          <cell r="Z44" t="str">
            <v>---</v>
          </cell>
        </row>
        <row r="45">
          <cell r="A45" t="str">
            <v>---</v>
          </cell>
          <cell r="B45" t="str">
            <v>---</v>
          </cell>
          <cell r="C45" t="str">
            <v>---</v>
          </cell>
          <cell r="D45" t="str">
            <v>---</v>
          </cell>
          <cell r="E45" t="str">
            <v>---</v>
          </cell>
          <cell r="F45" t="str">
            <v>---</v>
          </cell>
          <cell r="G45" t="str">
            <v>---</v>
          </cell>
          <cell r="H45" t="str">
            <v>---</v>
          </cell>
          <cell r="I45" t="str">
            <v>PLW13154356</v>
          </cell>
          <cell r="J45" t="str">
            <v>PLW30150041</v>
          </cell>
          <cell r="K45" t="str">
            <v>---</v>
          </cell>
          <cell r="L45" t="str">
            <v>---</v>
          </cell>
          <cell r="M45" t="str">
            <v>---</v>
          </cell>
          <cell r="N45" t="str">
            <v>---</v>
          </cell>
          <cell r="O45" t="str">
            <v>---</v>
          </cell>
          <cell r="P45" t="str">
            <v>---</v>
          </cell>
          <cell r="Q45" t="str">
            <v>---</v>
          </cell>
          <cell r="R45" t="str">
            <v>---</v>
          </cell>
          <cell r="S45" t="str">
            <v>---</v>
          </cell>
          <cell r="T45" t="str">
            <v>---</v>
          </cell>
          <cell r="U45" t="str">
            <v>PLW29150111</v>
          </cell>
          <cell r="V45" t="str">
            <v>---</v>
          </cell>
          <cell r="W45" t="str">
            <v>---</v>
          </cell>
          <cell r="X45" t="str">
            <v>---</v>
          </cell>
          <cell r="Y45" t="str">
            <v>---</v>
          </cell>
          <cell r="Z45" t="str">
            <v>---</v>
          </cell>
        </row>
        <row r="46">
          <cell r="A46" t="str">
            <v>---</v>
          </cell>
          <cell r="B46" t="str">
            <v>---</v>
          </cell>
          <cell r="C46" t="str">
            <v>---</v>
          </cell>
          <cell r="D46" t="str">
            <v>---</v>
          </cell>
          <cell r="E46" t="str">
            <v>---</v>
          </cell>
          <cell r="F46" t="str">
            <v>---</v>
          </cell>
          <cell r="G46" t="str">
            <v>---</v>
          </cell>
          <cell r="H46" t="str">
            <v>---</v>
          </cell>
          <cell r="I46" t="str">
            <v>PLW13154357</v>
          </cell>
          <cell r="J46" t="str">
            <v>PLW30150042</v>
          </cell>
          <cell r="K46" t="str">
            <v>---</v>
          </cell>
          <cell r="L46" t="str">
            <v>---</v>
          </cell>
          <cell r="M46" t="str">
            <v>---</v>
          </cell>
          <cell r="N46" t="str">
            <v>---</v>
          </cell>
          <cell r="O46" t="str">
            <v>---</v>
          </cell>
          <cell r="P46" t="str">
            <v>---</v>
          </cell>
          <cell r="Q46" t="str">
            <v>---</v>
          </cell>
          <cell r="R46" t="str">
            <v>---</v>
          </cell>
          <cell r="S46" t="str">
            <v>---</v>
          </cell>
          <cell r="T46" t="str">
            <v>---</v>
          </cell>
          <cell r="U46" t="str">
            <v>PLW29150116</v>
          </cell>
          <cell r="V46" t="str">
            <v>---</v>
          </cell>
          <cell r="W46" t="str">
            <v>---</v>
          </cell>
          <cell r="X46" t="str">
            <v>---</v>
          </cell>
          <cell r="Y46" t="str">
            <v>---</v>
          </cell>
          <cell r="Z46" t="str">
            <v>---</v>
          </cell>
        </row>
        <row r="47">
          <cell r="A47" t="str">
            <v>---</v>
          </cell>
          <cell r="B47" t="str">
            <v>---</v>
          </cell>
          <cell r="C47" t="str">
            <v>---</v>
          </cell>
          <cell r="D47" t="str">
            <v>---</v>
          </cell>
          <cell r="E47" t="str">
            <v>---</v>
          </cell>
          <cell r="F47" t="str">
            <v>---</v>
          </cell>
          <cell r="G47" t="str">
            <v>---</v>
          </cell>
          <cell r="H47" t="str">
            <v>---</v>
          </cell>
          <cell r="I47" t="str">
            <v>PLW13154358</v>
          </cell>
          <cell r="J47" t="str">
            <v>PLW30150043</v>
          </cell>
          <cell r="K47" t="str">
            <v>---</v>
          </cell>
          <cell r="L47" t="str">
            <v>---</v>
          </cell>
          <cell r="M47" t="str">
            <v>---</v>
          </cell>
          <cell r="N47" t="str">
            <v>---</v>
          </cell>
          <cell r="O47" t="str">
            <v>---</v>
          </cell>
          <cell r="P47" t="str">
            <v>---</v>
          </cell>
          <cell r="Q47" t="str">
            <v>---</v>
          </cell>
          <cell r="R47" t="str">
            <v>---</v>
          </cell>
          <cell r="S47" t="str">
            <v>---</v>
          </cell>
          <cell r="T47" t="str">
            <v>---</v>
          </cell>
          <cell r="U47" t="str">
            <v>PLW29150117</v>
          </cell>
          <cell r="V47" t="str">
            <v>---</v>
          </cell>
          <cell r="W47" t="str">
            <v>---</v>
          </cell>
          <cell r="X47" t="str">
            <v>---</v>
          </cell>
          <cell r="Y47" t="str">
            <v>---</v>
          </cell>
          <cell r="Z47" t="str">
            <v>---</v>
          </cell>
        </row>
        <row r="48">
          <cell r="A48" t="str">
            <v>---</v>
          </cell>
          <cell r="B48" t="str">
            <v>---</v>
          </cell>
          <cell r="C48" t="str">
            <v>---</v>
          </cell>
          <cell r="D48" t="str">
            <v>---</v>
          </cell>
          <cell r="E48" t="str">
            <v>---</v>
          </cell>
          <cell r="F48" t="str">
            <v>---</v>
          </cell>
          <cell r="G48" t="str">
            <v>---</v>
          </cell>
          <cell r="H48" t="str">
            <v>---</v>
          </cell>
          <cell r="I48" t="str">
            <v>PLW13154360</v>
          </cell>
          <cell r="J48" t="str">
            <v>PLW30150044</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row>
        <row r="49">
          <cell r="A49" t="str">
            <v>---</v>
          </cell>
          <cell r="B49" t="str">
            <v>---</v>
          </cell>
          <cell r="C49" t="str">
            <v>---</v>
          </cell>
          <cell r="D49" t="str">
            <v>---</v>
          </cell>
          <cell r="E49" t="str">
            <v>---</v>
          </cell>
          <cell r="F49" t="str">
            <v>---</v>
          </cell>
          <cell r="G49" t="str">
            <v>---</v>
          </cell>
          <cell r="H49" t="str">
            <v>---</v>
          </cell>
          <cell r="I49" t="str">
            <v>PLW13154362</v>
          </cell>
          <cell r="J49" t="str">
            <v>PLW30150045</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row>
        <row r="50">
          <cell r="A50" t="str">
            <v>---</v>
          </cell>
          <cell r="B50" t="str">
            <v>---</v>
          </cell>
          <cell r="C50" t="str">
            <v>---</v>
          </cell>
          <cell r="D50" t="str">
            <v>---</v>
          </cell>
          <cell r="E50" t="str">
            <v>---</v>
          </cell>
          <cell r="F50" t="str">
            <v>---</v>
          </cell>
          <cell r="G50" t="str">
            <v>---</v>
          </cell>
          <cell r="H50" t="str">
            <v>---</v>
          </cell>
          <cell r="I50" t="str">
            <v>PLW13154363</v>
          </cell>
          <cell r="J50" t="str">
            <v>PLW30150047</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row>
        <row r="51">
          <cell r="A51" t="str">
            <v>---</v>
          </cell>
          <cell r="B51" t="str">
            <v>---</v>
          </cell>
          <cell r="C51" t="str">
            <v>---</v>
          </cell>
          <cell r="D51" t="str">
            <v>---</v>
          </cell>
          <cell r="E51" t="str">
            <v>---</v>
          </cell>
          <cell r="F51" t="str">
            <v>---</v>
          </cell>
          <cell r="G51" t="str">
            <v>---</v>
          </cell>
          <cell r="H51" t="str">
            <v>---</v>
          </cell>
          <cell r="I51" t="str">
            <v>PLW13154364</v>
          </cell>
          <cell r="J51" t="str">
            <v>PLW30150050</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row>
        <row r="52">
          <cell r="A52" t="str">
            <v>---</v>
          </cell>
          <cell r="B52" t="str">
            <v>---</v>
          </cell>
          <cell r="C52" t="str">
            <v>---</v>
          </cell>
          <cell r="D52" t="str">
            <v>---</v>
          </cell>
          <cell r="E52" t="str">
            <v>---</v>
          </cell>
          <cell r="F52" t="str">
            <v>---</v>
          </cell>
          <cell r="G52" t="str">
            <v>---</v>
          </cell>
          <cell r="H52" t="str">
            <v>---</v>
          </cell>
          <cell r="I52" t="str">
            <v>PLW13154367</v>
          </cell>
          <cell r="J52" t="str">
            <v>PLW30150051</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row>
        <row r="53">
          <cell r="A53" t="str">
            <v>---</v>
          </cell>
          <cell r="B53" t="str">
            <v>---</v>
          </cell>
          <cell r="C53" t="str">
            <v>---</v>
          </cell>
          <cell r="D53" t="str">
            <v>---</v>
          </cell>
          <cell r="E53" t="str">
            <v>---</v>
          </cell>
          <cell r="F53" t="str">
            <v>---</v>
          </cell>
          <cell r="G53" t="str">
            <v>---</v>
          </cell>
          <cell r="H53" t="str">
            <v>---</v>
          </cell>
          <cell r="I53" t="str">
            <v>PLW13154370</v>
          </cell>
          <cell r="J53" t="str">
            <v>PLW30150052</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row>
        <row r="54">
          <cell r="A54" t="str">
            <v>---</v>
          </cell>
          <cell r="B54" t="str">
            <v>---</v>
          </cell>
          <cell r="C54" t="str">
            <v>---</v>
          </cell>
          <cell r="D54" t="str">
            <v>---</v>
          </cell>
          <cell r="E54" t="str">
            <v>---</v>
          </cell>
          <cell r="F54" t="str">
            <v>---</v>
          </cell>
          <cell r="G54" t="str">
            <v>---</v>
          </cell>
          <cell r="H54" t="str">
            <v>---</v>
          </cell>
          <cell r="I54" t="str">
            <v>PLW16154815</v>
          </cell>
          <cell r="J54" t="str">
            <v>PLW30150053</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row>
        <row r="55">
          <cell r="A55" t="str">
            <v>---</v>
          </cell>
          <cell r="B55" t="str">
            <v>---</v>
          </cell>
          <cell r="C55" t="str">
            <v>---</v>
          </cell>
          <cell r="D55" t="str">
            <v>---</v>
          </cell>
          <cell r="E55" t="str">
            <v>---</v>
          </cell>
          <cell r="F55" t="str">
            <v>---</v>
          </cell>
          <cell r="G55" t="str">
            <v>---</v>
          </cell>
          <cell r="H55" t="str">
            <v>---</v>
          </cell>
          <cell r="I55" t="str">
            <v>PLW16154819</v>
          </cell>
          <cell r="J55" t="str">
            <v>PLW30150054</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row>
        <row r="56">
          <cell r="A56" t="str">
            <v>---</v>
          </cell>
          <cell r="B56" t="str">
            <v>---</v>
          </cell>
          <cell r="C56" t="str">
            <v>---</v>
          </cell>
          <cell r="D56" t="str">
            <v>---</v>
          </cell>
          <cell r="E56" t="str">
            <v>---</v>
          </cell>
          <cell r="F56" t="str">
            <v>---</v>
          </cell>
          <cell r="G56" t="str">
            <v>---</v>
          </cell>
          <cell r="H56" t="str">
            <v>---</v>
          </cell>
          <cell r="I56" t="str">
            <v>PLW16154820</v>
          </cell>
          <cell r="J56" t="str">
            <v>PLW30150055</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row>
        <row r="57">
          <cell r="A57" t="str">
            <v>---</v>
          </cell>
          <cell r="B57" t="str">
            <v>---</v>
          </cell>
          <cell r="C57" t="str">
            <v>---</v>
          </cell>
          <cell r="D57" t="str">
            <v>---</v>
          </cell>
          <cell r="E57" t="str">
            <v>---</v>
          </cell>
          <cell r="F57" t="str">
            <v>---</v>
          </cell>
          <cell r="G57" t="str">
            <v>---</v>
          </cell>
          <cell r="H57" t="str">
            <v>---</v>
          </cell>
          <cell r="I57" t="str">
            <v>PLW16154821</v>
          </cell>
          <cell r="J57" t="str">
            <v>PLW30150056</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row>
        <row r="58">
          <cell r="A58" t="str">
            <v>---</v>
          </cell>
          <cell r="B58" t="str">
            <v>---</v>
          </cell>
          <cell r="C58" t="str">
            <v>---</v>
          </cell>
          <cell r="D58" t="str">
            <v>---</v>
          </cell>
          <cell r="E58" t="str">
            <v>---</v>
          </cell>
          <cell r="F58" t="str">
            <v>---</v>
          </cell>
          <cell r="G58" t="str">
            <v>---</v>
          </cell>
          <cell r="H58" t="str">
            <v>---</v>
          </cell>
          <cell r="I58" t="str">
            <v>PLW16154824</v>
          </cell>
          <cell r="J58" t="str">
            <v>PLW30150057</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row>
        <row r="59">
          <cell r="A59" t="str">
            <v>---</v>
          </cell>
          <cell r="B59" t="str">
            <v>---</v>
          </cell>
          <cell r="C59" t="str">
            <v>---</v>
          </cell>
          <cell r="D59" t="str">
            <v>---</v>
          </cell>
          <cell r="E59" t="str">
            <v>---</v>
          </cell>
          <cell r="F59" t="str">
            <v>---</v>
          </cell>
          <cell r="G59" t="str">
            <v>---</v>
          </cell>
          <cell r="H59" t="str">
            <v>---</v>
          </cell>
          <cell r="I59" t="str">
            <v>PLW16154829</v>
          </cell>
          <cell r="J59" t="str">
            <v>PLW30150058</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row>
        <row r="60">
          <cell r="A60" t="str">
            <v>---</v>
          </cell>
          <cell r="B60" t="str">
            <v>---</v>
          </cell>
          <cell r="C60" t="str">
            <v>---</v>
          </cell>
          <cell r="D60" t="str">
            <v>---</v>
          </cell>
          <cell r="E60" t="str">
            <v>---</v>
          </cell>
          <cell r="F60" t="str">
            <v>---</v>
          </cell>
          <cell r="G60" t="str">
            <v>---</v>
          </cell>
          <cell r="H60" t="str">
            <v>---</v>
          </cell>
          <cell r="I60" t="str">
            <v>PLW16154843</v>
          </cell>
          <cell r="J60" t="str">
            <v>PLW30150059</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row>
        <row r="61">
          <cell r="A61" t="str">
            <v>---</v>
          </cell>
          <cell r="B61" t="str">
            <v>---</v>
          </cell>
          <cell r="C61" t="str">
            <v>---</v>
          </cell>
          <cell r="D61" t="str">
            <v>---</v>
          </cell>
          <cell r="E61" t="str">
            <v>---</v>
          </cell>
          <cell r="F61" t="str">
            <v>---</v>
          </cell>
          <cell r="G61" t="str">
            <v>---</v>
          </cell>
          <cell r="H61" t="str">
            <v>---</v>
          </cell>
          <cell r="I61" t="str">
            <v>PLW16154844</v>
          </cell>
          <cell r="J61" t="str">
            <v>PLW30150060</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row>
        <row r="62">
          <cell r="A62" t="str">
            <v>---</v>
          </cell>
          <cell r="B62" t="str">
            <v>---</v>
          </cell>
          <cell r="C62" t="str">
            <v>---</v>
          </cell>
          <cell r="D62" t="str">
            <v>---</v>
          </cell>
          <cell r="E62" t="str">
            <v>---</v>
          </cell>
          <cell r="F62" t="str">
            <v>---</v>
          </cell>
          <cell r="G62" t="str">
            <v>---</v>
          </cell>
          <cell r="H62" t="str">
            <v>---</v>
          </cell>
          <cell r="I62" t="str">
            <v>PLW16154849</v>
          </cell>
          <cell r="J62" t="str">
            <v>PLW30150061</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row>
        <row r="63">
          <cell r="A63" t="str">
            <v>---</v>
          </cell>
          <cell r="B63" t="str">
            <v>---</v>
          </cell>
          <cell r="C63" t="str">
            <v>---</v>
          </cell>
          <cell r="D63" t="str">
            <v>---</v>
          </cell>
          <cell r="E63" t="str">
            <v>---</v>
          </cell>
          <cell r="F63" t="str">
            <v>---</v>
          </cell>
          <cell r="G63" t="str">
            <v>---</v>
          </cell>
          <cell r="H63" t="str">
            <v>---</v>
          </cell>
          <cell r="I63" t="str">
            <v>PLW16154850</v>
          </cell>
          <cell r="J63" t="str">
            <v>PLW30150062</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row>
        <row r="64">
          <cell r="A64" t="str">
            <v>---</v>
          </cell>
          <cell r="B64" t="str">
            <v>---</v>
          </cell>
          <cell r="C64" t="str">
            <v>---</v>
          </cell>
          <cell r="D64" t="str">
            <v>---</v>
          </cell>
          <cell r="E64" t="str">
            <v>---</v>
          </cell>
          <cell r="F64" t="str">
            <v>---</v>
          </cell>
          <cell r="G64" t="str">
            <v>---</v>
          </cell>
          <cell r="H64" t="str">
            <v>---</v>
          </cell>
          <cell r="I64" t="str">
            <v>PLW16154852</v>
          </cell>
          <cell r="J64" t="str">
            <v>PLW30150063</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row>
        <row r="65">
          <cell r="A65" t="str">
            <v>---</v>
          </cell>
          <cell r="B65" t="str">
            <v>---</v>
          </cell>
          <cell r="C65" t="str">
            <v>---</v>
          </cell>
          <cell r="D65" t="str">
            <v>---</v>
          </cell>
          <cell r="E65" t="str">
            <v>---</v>
          </cell>
          <cell r="F65" t="str">
            <v>---</v>
          </cell>
          <cell r="G65" t="str">
            <v>---</v>
          </cell>
          <cell r="H65" t="str">
            <v>---</v>
          </cell>
          <cell r="I65" t="str">
            <v>PLW16154857</v>
          </cell>
          <cell r="J65" t="str">
            <v>PLW30150065</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row>
        <row r="66">
          <cell r="A66" t="str">
            <v>---</v>
          </cell>
          <cell r="B66" t="str">
            <v>---</v>
          </cell>
          <cell r="C66" t="str">
            <v>---</v>
          </cell>
          <cell r="D66" t="str">
            <v>---</v>
          </cell>
          <cell r="E66" t="str">
            <v>---</v>
          </cell>
          <cell r="F66" t="str">
            <v>---</v>
          </cell>
          <cell r="G66" t="str">
            <v>---</v>
          </cell>
          <cell r="H66" t="str">
            <v>---</v>
          </cell>
          <cell r="I66" t="str">
            <v>PLW16154858</v>
          </cell>
          <cell r="J66" t="str">
            <v>PLW30150066</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row>
        <row r="67">
          <cell r="A67" t="str">
            <v>---</v>
          </cell>
          <cell r="B67" t="str">
            <v>---</v>
          </cell>
          <cell r="C67" t="str">
            <v>---</v>
          </cell>
          <cell r="D67" t="str">
            <v>---</v>
          </cell>
          <cell r="E67" t="str">
            <v>---</v>
          </cell>
          <cell r="F67" t="str">
            <v>---</v>
          </cell>
          <cell r="G67" t="str">
            <v>---</v>
          </cell>
          <cell r="H67" t="str">
            <v>---</v>
          </cell>
          <cell r="I67" t="str">
            <v>PLW16154861</v>
          </cell>
          <cell r="J67" t="str">
            <v>PLW30150067</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row>
        <row r="68">
          <cell r="A68" t="str">
            <v>---</v>
          </cell>
          <cell r="B68" t="str">
            <v>---</v>
          </cell>
          <cell r="C68" t="str">
            <v>---</v>
          </cell>
          <cell r="D68" t="str">
            <v>---</v>
          </cell>
          <cell r="E68" t="str">
            <v>---</v>
          </cell>
          <cell r="F68" t="str">
            <v>---</v>
          </cell>
          <cell r="G68" t="str">
            <v>---</v>
          </cell>
          <cell r="H68" t="str">
            <v>---</v>
          </cell>
          <cell r="I68" t="str">
            <v>PLW16154862</v>
          </cell>
          <cell r="J68" t="str">
            <v>PLW30150068</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row>
        <row r="69">
          <cell r="A69" t="str">
            <v>---</v>
          </cell>
          <cell r="B69" t="str">
            <v>---</v>
          </cell>
          <cell r="C69" t="str">
            <v>---</v>
          </cell>
          <cell r="D69" t="str">
            <v>---</v>
          </cell>
          <cell r="E69" t="str">
            <v>---</v>
          </cell>
          <cell r="F69" t="str">
            <v>---</v>
          </cell>
          <cell r="G69" t="str">
            <v>---</v>
          </cell>
          <cell r="H69" t="str">
            <v>---</v>
          </cell>
          <cell r="I69" t="str">
            <v>PLW16154865</v>
          </cell>
          <cell r="J69" t="str">
            <v>PLW30150069</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row>
        <row r="70">
          <cell r="A70" t="str">
            <v>---</v>
          </cell>
          <cell r="B70" t="str">
            <v>---</v>
          </cell>
          <cell r="C70" t="str">
            <v>---</v>
          </cell>
          <cell r="D70" t="str">
            <v>---</v>
          </cell>
          <cell r="E70" t="str">
            <v>---</v>
          </cell>
          <cell r="F70" t="str">
            <v>---</v>
          </cell>
          <cell r="G70" t="str">
            <v>---</v>
          </cell>
          <cell r="H70" t="str">
            <v>---</v>
          </cell>
          <cell r="I70" t="str">
            <v>PLW17155290</v>
          </cell>
          <cell r="J70" t="str">
            <v>PLW30150070</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row>
        <row r="71">
          <cell r="A71" t="str">
            <v>---</v>
          </cell>
          <cell r="B71" t="str">
            <v>---</v>
          </cell>
          <cell r="C71" t="str">
            <v>---</v>
          </cell>
          <cell r="D71" t="str">
            <v>---</v>
          </cell>
          <cell r="E71" t="str">
            <v>---</v>
          </cell>
          <cell r="F71" t="str">
            <v>---</v>
          </cell>
          <cell r="G71" t="str">
            <v>---</v>
          </cell>
          <cell r="H71" t="str">
            <v>---</v>
          </cell>
          <cell r="I71" t="str">
            <v>PLW17155293</v>
          </cell>
          <cell r="J71" t="str">
            <v>PLW30150071</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row>
        <row r="72">
          <cell r="A72" t="str">
            <v>---</v>
          </cell>
          <cell r="B72" t="str">
            <v>---</v>
          </cell>
          <cell r="C72" t="str">
            <v>---</v>
          </cell>
          <cell r="D72" t="str">
            <v>---</v>
          </cell>
          <cell r="E72" t="str">
            <v>---</v>
          </cell>
          <cell r="F72" t="str">
            <v>---</v>
          </cell>
          <cell r="G72" t="str">
            <v>---</v>
          </cell>
          <cell r="H72" t="str">
            <v>---</v>
          </cell>
          <cell r="I72" t="str">
            <v>PLW17155294</v>
          </cell>
          <cell r="J72" t="str">
            <v>PLW30150072</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row>
        <row r="73">
          <cell r="A73" t="str">
            <v>---</v>
          </cell>
          <cell r="B73" t="str">
            <v>---</v>
          </cell>
          <cell r="C73" t="str">
            <v>---</v>
          </cell>
          <cell r="D73" t="str">
            <v>---</v>
          </cell>
          <cell r="E73" t="str">
            <v>---</v>
          </cell>
          <cell r="F73" t="str">
            <v>---</v>
          </cell>
          <cell r="G73" t="str">
            <v>---</v>
          </cell>
          <cell r="H73" t="str">
            <v>---</v>
          </cell>
          <cell r="I73" t="str">
            <v>PLW17155295</v>
          </cell>
          <cell r="J73" t="str">
            <v>PLW30150073</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row>
        <row r="74">
          <cell r="A74" t="str">
            <v>---</v>
          </cell>
          <cell r="B74" t="str">
            <v>---</v>
          </cell>
          <cell r="C74" t="str">
            <v>---</v>
          </cell>
          <cell r="D74" t="str">
            <v>---</v>
          </cell>
          <cell r="E74" t="str">
            <v>---</v>
          </cell>
          <cell r="F74" t="str">
            <v>---</v>
          </cell>
          <cell r="G74" t="str">
            <v>---</v>
          </cell>
          <cell r="H74" t="str">
            <v>---</v>
          </cell>
          <cell r="I74" t="str">
            <v>PLW17155297</v>
          </cell>
          <cell r="J74" t="str">
            <v>PLW30150074</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row>
        <row r="75">
          <cell r="A75" t="str">
            <v>---</v>
          </cell>
          <cell r="B75" t="str">
            <v>---</v>
          </cell>
          <cell r="C75" t="str">
            <v>---</v>
          </cell>
          <cell r="D75" t="str">
            <v>---</v>
          </cell>
          <cell r="E75" t="str">
            <v>---</v>
          </cell>
          <cell r="F75" t="str">
            <v>---</v>
          </cell>
          <cell r="G75" t="str">
            <v>---</v>
          </cell>
          <cell r="H75" t="str">
            <v>---</v>
          </cell>
          <cell r="I75" t="str">
            <v>PLW17155299</v>
          </cell>
          <cell r="J75" t="str">
            <v>PLW30150075</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row>
        <row r="76">
          <cell r="A76" t="str">
            <v>---</v>
          </cell>
          <cell r="B76" t="str">
            <v>---</v>
          </cell>
          <cell r="C76" t="str">
            <v>---</v>
          </cell>
          <cell r="D76" t="str">
            <v>---</v>
          </cell>
          <cell r="E76" t="str">
            <v>---</v>
          </cell>
          <cell r="F76" t="str">
            <v>---</v>
          </cell>
          <cell r="G76" t="str">
            <v>---</v>
          </cell>
          <cell r="H76" t="str">
            <v>---</v>
          </cell>
          <cell r="I76" t="str">
            <v>PLW17155300</v>
          </cell>
          <cell r="J76" t="str">
            <v>PLW30150076</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row>
        <row r="77">
          <cell r="A77" t="str">
            <v>---</v>
          </cell>
          <cell r="B77" t="str">
            <v>---</v>
          </cell>
          <cell r="C77" t="str">
            <v>---</v>
          </cell>
          <cell r="D77" t="str">
            <v>---</v>
          </cell>
          <cell r="E77" t="str">
            <v>---</v>
          </cell>
          <cell r="F77" t="str">
            <v>---</v>
          </cell>
          <cell r="G77" t="str">
            <v>---</v>
          </cell>
          <cell r="H77" t="str">
            <v>---</v>
          </cell>
          <cell r="I77" t="str">
            <v>PLW17155301</v>
          </cell>
          <cell r="J77" t="str">
            <v>PLW30150077</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row>
        <row r="78">
          <cell r="A78" t="str">
            <v>---</v>
          </cell>
          <cell r="B78" t="str">
            <v>---</v>
          </cell>
          <cell r="C78" t="str">
            <v>---</v>
          </cell>
          <cell r="D78" t="str">
            <v>---</v>
          </cell>
          <cell r="E78" t="str">
            <v>---</v>
          </cell>
          <cell r="F78" t="str">
            <v>---</v>
          </cell>
          <cell r="G78" t="str">
            <v>---</v>
          </cell>
          <cell r="H78" t="str">
            <v>---</v>
          </cell>
          <cell r="I78" t="str">
            <v>PLW17155302</v>
          </cell>
          <cell r="J78" t="str">
            <v>PLW30150078</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row>
        <row r="79">
          <cell r="A79" t="str">
            <v>---</v>
          </cell>
          <cell r="B79" t="str">
            <v>---</v>
          </cell>
          <cell r="C79" t="str">
            <v>---</v>
          </cell>
          <cell r="D79" t="str">
            <v>---</v>
          </cell>
          <cell r="E79" t="str">
            <v>---</v>
          </cell>
          <cell r="F79" t="str">
            <v>---</v>
          </cell>
          <cell r="G79" t="str">
            <v>---</v>
          </cell>
          <cell r="H79" t="str">
            <v>---</v>
          </cell>
          <cell r="I79" t="str">
            <v>PLW17155304</v>
          </cell>
          <cell r="J79" t="str">
            <v>PLW30150079</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row>
        <row r="80">
          <cell r="A80" t="str">
            <v>---</v>
          </cell>
          <cell r="B80" t="str">
            <v>---</v>
          </cell>
          <cell r="C80" t="str">
            <v>---</v>
          </cell>
          <cell r="D80" t="str">
            <v>---</v>
          </cell>
          <cell r="E80" t="str">
            <v>---</v>
          </cell>
          <cell r="F80" t="str">
            <v>---</v>
          </cell>
          <cell r="G80" t="str">
            <v>---</v>
          </cell>
          <cell r="H80" t="str">
            <v>---</v>
          </cell>
          <cell r="I80" t="str">
            <v>PLW17155305</v>
          </cell>
          <cell r="J80" t="str">
            <v>PLW30150080</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row>
        <row r="81">
          <cell r="A81" t="str">
            <v>---</v>
          </cell>
          <cell r="B81" t="str">
            <v>---</v>
          </cell>
          <cell r="C81" t="str">
            <v>---</v>
          </cell>
          <cell r="D81" t="str">
            <v>---</v>
          </cell>
          <cell r="E81" t="str">
            <v>---</v>
          </cell>
          <cell r="F81" t="str">
            <v>---</v>
          </cell>
          <cell r="G81" t="str">
            <v>---</v>
          </cell>
          <cell r="H81" t="str">
            <v>---</v>
          </cell>
          <cell r="I81" t="str">
            <v>PLW17155306</v>
          </cell>
          <cell r="J81" t="str">
            <v>PLW30150081</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row>
        <row r="82">
          <cell r="A82" t="str">
            <v>---</v>
          </cell>
          <cell r="B82" t="str">
            <v>---</v>
          </cell>
          <cell r="C82" t="str">
            <v>---</v>
          </cell>
          <cell r="D82" t="str">
            <v>---</v>
          </cell>
          <cell r="E82" t="str">
            <v>---</v>
          </cell>
          <cell r="F82" t="str">
            <v>---</v>
          </cell>
          <cell r="G82" t="str">
            <v>---</v>
          </cell>
          <cell r="H82" t="str">
            <v>---</v>
          </cell>
          <cell r="I82" t="str">
            <v>PLW17155308</v>
          </cell>
          <cell r="J82" t="str">
            <v>PLW30150082</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row>
        <row r="83">
          <cell r="A83" t="str">
            <v>---</v>
          </cell>
          <cell r="B83" t="str">
            <v>---</v>
          </cell>
          <cell r="C83" t="str">
            <v>---</v>
          </cell>
          <cell r="D83" t="str">
            <v>---</v>
          </cell>
          <cell r="E83" t="str">
            <v>---</v>
          </cell>
          <cell r="F83" t="str">
            <v>---</v>
          </cell>
          <cell r="G83" t="str">
            <v>---</v>
          </cell>
          <cell r="H83" t="str">
            <v>---</v>
          </cell>
          <cell r="I83" t="str">
            <v>PLW17155311</v>
          </cell>
          <cell r="J83" t="str">
            <v>PLW30150083</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row>
        <row r="84">
          <cell r="A84" t="str">
            <v>---</v>
          </cell>
          <cell r="B84" t="str">
            <v>---</v>
          </cell>
          <cell r="C84" t="str">
            <v>---</v>
          </cell>
          <cell r="D84" t="str">
            <v>---</v>
          </cell>
          <cell r="E84" t="str">
            <v>---</v>
          </cell>
          <cell r="F84" t="str">
            <v>---</v>
          </cell>
          <cell r="G84" t="str">
            <v>---</v>
          </cell>
          <cell r="H84" t="str">
            <v>---</v>
          </cell>
          <cell r="I84" t="str">
            <v>PLW17155314</v>
          </cell>
          <cell r="J84" t="str">
            <v>PLW30150084</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row>
        <row r="85">
          <cell r="A85" t="str">
            <v>---</v>
          </cell>
          <cell r="B85" t="str">
            <v>---</v>
          </cell>
          <cell r="C85" t="str">
            <v>---</v>
          </cell>
          <cell r="D85" t="str">
            <v>---</v>
          </cell>
          <cell r="E85" t="str">
            <v>---</v>
          </cell>
          <cell r="F85" t="str">
            <v>---</v>
          </cell>
          <cell r="G85" t="str">
            <v>---</v>
          </cell>
          <cell r="H85" t="str">
            <v>---</v>
          </cell>
          <cell r="I85" t="str">
            <v>PLW17155315</v>
          </cell>
          <cell r="J85" t="str">
            <v>PLW30150085</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row>
        <row r="86">
          <cell r="A86" t="str">
            <v>---</v>
          </cell>
          <cell r="B86" t="str">
            <v>---</v>
          </cell>
          <cell r="C86" t="str">
            <v>---</v>
          </cell>
          <cell r="D86" t="str">
            <v>---</v>
          </cell>
          <cell r="E86" t="str">
            <v>---</v>
          </cell>
          <cell r="F86" t="str">
            <v>---</v>
          </cell>
          <cell r="G86" t="str">
            <v>---</v>
          </cell>
          <cell r="H86" t="str">
            <v>---</v>
          </cell>
          <cell r="I86" t="str">
            <v>PLW17155317</v>
          </cell>
          <cell r="J86" t="str">
            <v>PLW30150086</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row>
        <row r="87">
          <cell r="A87" t="str">
            <v>---</v>
          </cell>
          <cell r="B87" t="str">
            <v>---</v>
          </cell>
          <cell r="C87" t="str">
            <v>---</v>
          </cell>
          <cell r="D87" t="str">
            <v>---</v>
          </cell>
          <cell r="E87" t="str">
            <v>---</v>
          </cell>
          <cell r="F87" t="str">
            <v>---</v>
          </cell>
          <cell r="G87" t="str">
            <v>---</v>
          </cell>
          <cell r="H87" t="str">
            <v>---</v>
          </cell>
          <cell r="I87" t="str">
            <v>PLW17155318</v>
          </cell>
          <cell r="J87" t="str">
            <v>PLW30150087</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row>
        <row r="88">
          <cell r="A88" t="str">
            <v>---</v>
          </cell>
          <cell r="B88" t="str">
            <v>---</v>
          </cell>
          <cell r="C88" t="str">
            <v>---</v>
          </cell>
          <cell r="D88" t="str">
            <v>---</v>
          </cell>
          <cell r="E88" t="str">
            <v>---</v>
          </cell>
          <cell r="F88" t="str">
            <v>---</v>
          </cell>
          <cell r="G88" t="str">
            <v>---</v>
          </cell>
          <cell r="H88" t="str">
            <v>---</v>
          </cell>
          <cell r="I88" t="str">
            <v>PLW17155320</v>
          </cell>
          <cell r="J88" t="str">
            <v>PLW30150088</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row>
        <row r="89">
          <cell r="A89" t="str">
            <v>---</v>
          </cell>
          <cell r="B89" t="str">
            <v>---</v>
          </cell>
          <cell r="C89" t="str">
            <v>---</v>
          </cell>
          <cell r="D89" t="str">
            <v>---</v>
          </cell>
          <cell r="E89" t="str">
            <v>---</v>
          </cell>
          <cell r="F89" t="str">
            <v>---</v>
          </cell>
          <cell r="G89" t="str">
            <v>---</v>
          </cell>
          <cell r="H89" t="str">
            <v>---</v>
          </cell>
          <cell r="I89" t="str">
            <v>PLW17155321</v>
          </cell>
          <cell r="J89" t="str">
            <v>PLW30150089</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row>
        <row r="90">
          <cell r="A90" t="str">
            <v>---</v>
          </cell>
          <cell r="B90" t="str">
            <v>---</v>
          </cell>
          <cell r="C90" t="str">
            <v>---</v>
          </cell>
          <cell r="D90" t="str">
            <v>---</v>
          </cell>
          <cell r="E90" t="str">
            <v>---</v>
          </cell>
          <cell r="F90" t="str">
            <v>---</v>
          </cell>
          <cell r="G90" t="str">
            <v>---</v>
          </cell>
          <cell r="H90" t="str">
            <v>---</v>
          </cell>
          <cell r="I90" t="str">
            <v>PLW20155710</v>
          </cell>
          <cell r="J90" t="str">
            <v>PLW30150090</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row>
        <row r="91">
          <cell r="A91" t="str">
            <v>---</v>
          </cell>
          <cell r="B91" t="str">
            <v>---</v>
          </cell>
          <cell r="C91" t="str">
            <v>---</v>
          </cell>
          <cell r="D91" t="str">
            <v>---</v>
          </cell>
          <cell r="E91" t="str">
            <v>---</v>
          </cell>
          <cell r="F91" t="str">
            <v>---</v>
          </cell>
          <cell r="G91" t="str">
            <v>---</v>
          </cell>
          <cell r="H91" t="str">
            <v>---</v>
          </cell>
          <cell r="I91" t="str">
            <v>PLW20155711</v>
          </cell>
          <cell r="J91" t="str">
            <v>PLW30150091</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row>
        <row r="92">
          <cell r="A92" t="str">
            <v>---</v>
          </cell>
          <cell r="B92" t="str">
            <v>---</v>
          </cell>
          <cell r="C92" t="str">
            <v>---</v>
          </cell>
          <cell r="D92" t="str">
            <v>---</v>
          </cell>
          <cell r="E92" t="str">
            <v>---</v>
          </cell>
          <cell r="F92" t="str">
            <v>---</v>
          </cell>
          <cell r="G92" t="str">
            <v>---</v>
          </cell>
          <cell r="H92" t="str">
            <v>---</v>
          </cell>
          <cell r="I92" t="str">
            <v>PLW20155716</v>
          </cell>
          <cell r="J92" t="str">
            <v>PLW30150092</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row>
        <row r="93">
          <cell r="A93" t="str">
            <v>---</v>
          </cell>
          <cell r="B93" t="str">
            <v>---</v>
          </cell>
          <cell r="C93" t="str">
            <v>---</v>
          </cell>
          <cell r="D93" t="str">
            <v>---</v>
          </cell>
          <cell r="E93" t="str">
            <v>---</v>
          </cell>
          <cell r="F93" t="str">
            <v>---</v>
          </cell>
          <cell r="G93" t="str">
            <v>---</v>
          </cell>
          <cell r="H93" t="str">
            <v>---</v>
          </cell>
          <cell r="I93" t="str">
            <v>PLW20155721</v>
          </cell>
          <cell r="J93" t="str">
            <v>PLW30150093</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row>
        <row r="94">
          <cell r="A94" t="str">
            <v>---</v>
          </cell>
          <cell r="B94" t="str">
            <v>---</v>
          </cell>
          <cell r="C94" t="str">
            <v>---</v>
          </cell>
          <cell r="D94" t="str">
            <v>---</v>
          </cell>
          <cell r="E94" t="str">
            <v>---</v>
          </cell>
          <cell r="F94" t="str">
            <v>---</v>
          </cell>
          <cell r="G94" t="str">
            <v>---</v>
          </cell>
          <cell r="H94" t="str">
            <v>---</v>
          </cell>
          <cell r="I94" t="str">
            <v>PLW26150161</v>
          </cell>
          <cell r="J94" t="str">
            <v>PLW30150094</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row>
        <row r="95">
          <cell r="A95" t="str">
            <v>---</v>
          </cell>
          <cell r="B95" t="str">
            <v>---</v>
          </cell>
          <cell r="C95" t="str">
            <v>---</v>
          </cell>
          <cell r="D95" t="str">
            <v>---</v>
          </cell>
          <cell r="E95" t="str">
            <v>---</v>
          </cell>
          <cell r="F95" t="str">
            <v>---</v>
          </cell>
          <cell r="G95" t="str">
            <v>---</v>
          </cell>
          <cell r="H95" t="str">
            <v>---</v>
          </cell>
          <cell r="I95" t="str">
            <v>PLW26150166</v>
          </cell>
          <cell r="J95" t="str">
            <v>PLW30150095</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row>
        <row r="96">
          <cell r="A96" t="str">
            <v>---</v>
          </cell>
          <cell r="B96" t="str">
            <v>---</v>
          </cell>
          <cell r="C96" t="str">
            <v>---</v>
          </cell>
          <cell r="D96" t="str">
            <v>---</v>
          </cell>
          <cell r="E96" t="str">
            <v>---</v>
          </cell>
          <cell r="F96" t="str">
            <v>---</v>
          </cell>
          <cell r="G96" t="str">
            <v>---</v>
          </cell>
          <cell r="H96" t="str">
            <v>---</v>
          </cell>
          <cell r="I96" t="str">
            <v>PLW26150169</v>
          </cell>
          <cell r="J96" t="str">
            <v>PLW30150096</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row>
        <row r="97">
          <cell r="A97" t="str">
            <v>---</v>
          </cell>
          <cell r="B97" t="str">
            <v>---</v>
          </cell>
          <cell r="C97" t="str">
            <v>---</v>
          </cell>
          <cell r="D97" t="str">
            <v>---</v>
          </cell>
          <cell r="E97" t="str">
            <v>---</v>
          </cell>
          <cell r="F97" t="str">
            <v>---</v>
          </cell>
          <cell r="G97" t="str">
            <v>---</v>
          </cell>
          <cell r="H97" t="str">
            <v>---</v>
          </cell>
          <cell r="I97" t="str">
            <v>PLW26150170</v>
          </cell>
          <cell r="J97" t="str">
            <v>PLW30150097</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row>
        <row r="98">
          <cell r="A98" t="str">
            <v>---</v>
          </cell>
          <cell r="B98" t="str">
            <v>---</v>
          </cell>
          <cell r="C98" t="str">
            <v>---</v>
          </cell>
          <cell r="D98" t="str">
            <v>---</v>
          </cell>
          <cell r="E98" t="str">
            <v>---</v>
          </cell>
          <cell r="F98" t="str">
            <v>---</v>
          </cell>
          <cell r="G98" t="str">
            <v>---</v>
          </cell>
          <cell r="H98" t="str">
            <v>---</v>
          </cell>
          <cell r="I98" t="str">
            <v>PLW26150173</v>
          </cell>
          <cell r="J98" t="str">
            <v>PLW30150098</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row>
        <row r="99">
          <cell r="A99" t="str">
            <v>---</v>
          </cell>
          <cell r="B99" t="str">
            <v>---</v>
          </cell>
          <cell r="C99" t="str">
            <v>---</v>
          </cell>
          <cell r="D99" t="str">
            <v>---</v>
          </cell>
          <cell r="E99" t="str">
            <v>---</v>
          </cell>
          <cell r="F99" t="str">
            <v>---</v>
          </cell>
          <cell r="G99" t="str">
            <v>---</v>
          </cell>
          <cell r="H99" t="str">
            <v>---</v>
          </cell>
          <cell r="I99" t="str">
            <v>PLW26150174</v>
          </cell>
          <cell r="J99" t="str">
            <v>PLW30150099</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row>
        <row r="100">
          <cell r="A100" t="str">
            <v>---</v>
          </cell>
          <cell r="B100" t="str">
            <v>---</v>
          </cell>
          <cell r="C100" t="str">
            <v>---</v>
          </cell>
          <cell r="D100" t="str">
            <v>---</v>
          </cell>
          <cell r="E100" t="str">
            <v>---</v>
          </cell>
          <cell r="F100" t="str">
            <v>---</v>
          </cell>
          <cell r="G100" t="str">
            <v>---</v>
          </cell>
          <cell r="H100" t="str">
            <v>---</v>
          </cell>
          <cell r="I100" t="str">
            <v>PLW26150179</v>
          </cell>
          <cell r="J100" t="str">
            <v>PLW30150100</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row>
        <row r="101">
          <cell r="A101" t="str">
            <v>---</v>
          </cell>
          <cell r="B101" t="str">
            <v>---</v>
          </cell>
          <cell r="C101" t="str">
            <v>---</v>
          </cell>
          <cell r="D101" t="str">
            <v>---</v>
          </cell>
          <cell r="E101" t="str">
            <v>---</v>
          </cell>
          <cell r="F101" t="str">
            <v>---</v>
          </cell>
          <cell r="G101" t="str">
            <v>---</v>
          </cell>
          <cell r="H101" t="str">
            <v>---</v>
          </cell>
          <cell r="I101" t="str">
            <v>PLW26150180</v>
          </cell>
          <cell r="J101" t="str">
            <v>PLW30150101</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row>
        <row r="102">
          <cell r="A102" t="str">
            <v>---</v>
          </cell>
          <cell r="B102" t="str">
            <v>---</v>
          </cell>
          <cell r="C102" t="str">
            <v>---</v>
          </cell>
          <cell r="D102" t="str">
            <v>---</v>
          </cell>
          <cell r="E102" t="str">
            <v>---</v>
          </cell>
          <cell r="F102" t="str">
            <v>---</v>
          </cell>
          <cell r="G102" t="str">
            <v>---</v>
          </cell>
          <cell r="H102" t="str">
            <v>---</v>
          </cell>
          <cell r="I102" t="str">
            <v>PLW26150182</v>
          </cell>
          <cell r="J102" t="str">
            <v>PLW30150102</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row>
        <row r="103">
          <cell r="A103" t="str">
            <v>---</v>
          </cell>
          <cell r="B103" t="str">
            <v>---</v>
          </cell>
          <cell r="C103" t="str">
            <v>---</v>
          </cell>
          <cell r="D103" t="str">
            <v>---</v>
          </cell>
          <cell r="E103" t="str">
            <v>---</v>
          </cell>
          <cell r="F103" t="str">
            <v>---</v>
          </cell>
          <cell r="G103" t="str">
            <v>---</v>
          </cell>
          <cell r="H103" t="str">
            <v>---</v>
          </cell>
          <cell r="I103" t="str">
            <v>PLW26150183</v>
          </cell>
          <cell r="J103" t="str">
            <v>PLW30150103</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row>
        <row r="104">
          <cell r="A104" t="str">
            <v>---</v>
          </cell>
          <cell r="B104" t="str">
            <v>---</v>
          </cell>
          <cell r="C104" t="str">
            <v>---</v>
          </cell>
          <cell r="D104" t="str">
            <v>---</v>
          </cell>
          <cell r="E104" t="str">
            <v>---</v>
          </cell>
          <cell r="F104" t="str">
            <v>---</v>
          </cell>
          <cell r="G104" t="str">
            <v>---</v>
          </cell>
          <cell r="H104" t="str">
            <v>---</v>
          </cell>
          <cell r="I104" t="str">
            <v>PLW26150184</v>
          </cell>
          <cell r="J104" t="str">
            <v>PLW30150104</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row>
        <row r="105">
          <cell r="A105" t="str">
            <v>---</v>
          </cell>
          <cell r="B105" t="str">
            <v>---</v>
          </cell>
          <cell r="C105" t="str">
            <v>---</v>
          </cell>
          <cell r="D105" t="str">
            <v>---</v>
          </cell>
          <cell r="E105" t="str">
            <v>---</v>
          </cell>
          <cell r="F105" t="str">
            <v>---</v>
          </cell>
          <cell r="G105" t="str">
            <v>---</v>
          </cell>
          <cell r="H105" t="str">
            <v>---</v>
          </cell>
          <cell r="I105" t="str">
            <v>PLW26150187</v>
          </cell>
          <cell r="J105" t="str">
            <v>PLW19155616</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row>
        <row r="106">
          <cell r="A106" t="str">
            <v>---</v>
          </cell>
          <cell r="B106" t="str">
            <v>---</v>
          </cell>
          <cell r="C106" t="str">
            <v>---</v>
          </cell>
          <cell r="D106" t="str">
            <v>---</v>
          </cell>
          <cell r="E106" t="str">
            <v>---</v>
          </cell>
          <cell r="F106" t="str">
            <v>---</v>
          </cell>
          <cell r="G106" t="str">
            <v>---</v>
          </cell>
          <cell r="H106" t="str">
            <v>---</v>
          </cell>
          <cell r="I106" t="str">
            <v>PLW26150189</v>
          </cell>
          <cell r="J106" t="str">
            <v>PLW20155788</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row>
        <row r="107">
          <cell r="A107" t="str">
            <v>---</v>
          </cell>
          <cell r="B107" t="str">
            <v>---</v>
          </cell>
          <cell r="C107" t="str">
            <v>---</v>
          </cell>
          <cell r="D107" t="str">
            <v>---</v>
          </cell>
          <cell r="E107" t="str">
            <v>---</v>
          </cell>
          <cell r="F107" t="str">
            <v>---</v>
          </cell>
          <cell r="G107" t="str">
            <v>---</v>
          </cell>
          <cell r="H107" t="str">
            <v>---</v>
          </cell>
          <cell r="I107" t="str">
            <v>PLW26150191</v>
          </cell>
          <cell r="J107" t="str">
            <v>PLW21155956</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row>
        <row r="108">
          <cell r="A108" t="str">
            <v>---</v>
          </cell>
          <cell r="B108" t="str">
            <v>---</v>
          </cell>
          <cell r="C108" t="str">
            <v>---</v>
          </cell>
          <cell r="D108" t="str">
            <v>---</v>
          </cell>
          <cell r="E108" t="str">
            <v>---</v>
          </cell>
          <cell r="F108" t="str">
            <v>---</v>
          </cell>
          <cell r="G108" t="str">
            <v>---</v>
          </cell>
          <cell r="H108" t="str">
            <v>---</v>
          </cell>
          <cell r="I108" t="str">
            <v>PLW26150192</v>
          </cell>
          <cell r="J108" t="str">
            <v>PLW21155971</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row>
        <row r="109">
          <cell r="A109" t="str">
            <v>---</v>
          </cell>
          <cell r="B109" t="str">
            <v>---</v>
          </cell>
          <cell r="C109" t="str">
            <v>---</v>
          </cell>
          <cell r="D109" t="str">
            <v>---</v>
          </cell>
          <cell r="E109" t="str">
            <v>---</v>
          </cell>
          <cell r="F109" t="str">
            <v>---</v>
          </cell>
          <cell r="G109" t="str">
            <v>---</v>
          </cell>
          <cell r="H109" t="str">
            <v>---</v>
          </cell>
          <cell r="I109" t="str">
            <v>PLW26150198</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row>
        <row r="110">
          <cell r="A110" t="str">
            <v>---</v>
          </cell>
          <cell r="B110" t="str">
            <v>---</v>
          </cell>
          <cell r="C110" t="str">
            <v>---</v>
          </cell>
          <cell r="D110" t="str">
            <v>---</v>
          </cell>
          <cell r="E110" t="str">
            <v>---</v>
          </cell>
          <cell r="F110" t="str">
            <v>---</v>
          </cell>
          <cell r="G110" t="str">
            <v>---</v>
          </cell>
          <cell r="H110" t="str">
            <v>---</v>
          </cell>
          <cell r="I110" t="str">
            <v>PLW26150201</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row>
        <row r="111">
          <cell r="A111" t="str">
            <v>---</v>
          </cell>
          <cell r="B111" t="str">
            <v>---</v>
          </cell>
          <cell r="C111" t="str">
            <v>---</v>
          </cell>
          <cell r="D111" t="str">
            <v>---</v>
          </cell>
          <cell r="E111" t="str">
            <v>---</v>
          </cell>
          <cell r="F111" t="str">
            <v>---</v>
          </cell>
          <cell r="G111" t="str">
            <v>---</v>
          </cell>
          <cell r="H111" t="str">
            <v>---</v>
          </cell>
          <cell r="I111" t="str">
            <v>PLW26150202</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row>
        <row r="112">
          <cell r="A112" t="str">
            <v>---</v>
          </cell>
          <cell r="B112" t="str">
            <v>---</v>
          </cell>
          <cell r="C112" t="str">
            <v>---</v>
          </cell>
          <cell r="D112" t="str">
            <v>---</v>
          </cell>
          <cell r="E112" t="str">
            <v>---</v>
          </cell>
          <cell r="F112" t="str">
            <v>---</v>
          </cell>
          <cell r="G112" t="str">
            <v>---</v>
          </cell>
          <cell r="H112" t="str">
            <v>---</v>
          </cell>
          <cell r="I112" t="str">
            <v>PLW26150204</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row>
        <row r="113">
          <cell r="A113" t="str">
            <v>---</v>
          </cell>
          <cell r="B113" t="str">
            <v>---</v>
          </cell>
          <cell r="C113" t="str">
            <v>---</v>
          </cell>
          <cell r="D113" t="str">
            <v>---</v>
          </cell>
          <cell r="E113" t="str">
            <v>---</v>
          </cell>
          <cell r="F113" t="str">
            <v>---</v>
          </cell>
          <cell r="G113" t="str">
            <v>---</v>
          </cell>
          <cell r="H113" t="str">
            <v>---</v>
          </cell>
          <cell r="I113" t="str">
            <v>PLW26150205</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row>
        <row r="114">
          <cell r="A114" t="str">
            <v>---</v>
          </cell>
          <cell r="B114" t="str">
            <v>---</v>
          </cell>
          <cell r="C114" t="str">
            <v>---</v>
          </cell>
          <cell r="D114" t="str">
            <v>---</v>
          </cell>
          <cell r="E114" t="str">
            <v>---</v>
          </cell>
          <cell r="F114" t="str">
            <v>---</v>
          </cell>
          <cell r="G114" t="str">
            <v>---</v>
          </cell>
          <cell r="H114" t="str">
            <v>---</v>
          </cell>
          <cell r="I114" t="str">
            <v>PLW26150207</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row>
        <row r="115">
          <cell r="A115" t="str">
            <v>---</v>
          </cell>
          <cell r="B115" t="str">
            <v>---</v>
          </cell>
          <cell r="C115" t="str">
            <v>---</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row>
        <row r="116">
          <cell r="A116" t="str">
            <v>---</v>
          </cell>
          <cell r="B116" t="str">
            <v>---</v>
          </cell>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row>
        <row r="117">
          <cell r="A117" t="str">
            <v>---</v>
          </cell>
          <cell r="B117" t="str">
            <v>---</v>
          </cell>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row>
        <row r="118">
          <cell r="A118" t="str">
            <v>---</v>
          </cell>
          <cell r="B118" t="str">
            <v>---</v>
          </cell>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row>
        <row r="119">
          <cell r="A119" t="str">
            <v>---</v>
          </cell>
          <cell r="B119" t="str">
            <v>---</v>
          </cell>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row>
        <row r="120">
          <cell r="A120" t="str">
            <v>---</v>
          </cell>
          <cell r="B120" t="str">
            <v>---</v>
          </cell>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row>
        <row r="121">
          <cell r="A121" t="str">
            <v>---</v>
          </cell>
          <cell r="B121" t="str">
            <v>---</v>
          </cell>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row>
        <row r="122">
          <cell r="A122" t="str">
            <v>---</v>
          </cell>
          <cell r="B122" t="str">
            <v>---</v>
          </cell>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row>
        <row r="123">
          <cell r="A123" t="str">
            <v>---</v>
          </cell>
          <cell r="B123" t="str">
            <v>---</v>
          </cell>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row>
        <row r="124">
          <cell r="A124" t="str">
            <v>---</v>
          </cell>
          <cell r="B124" t="str">
            <v>---</v>
          </cell>
          <cell r="C124" t="str">
            <v>---</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row>
        <row r="125">
          <cell r="A125" t="str">
            <v>---</v>
          </cell>
          <cell r="B125" t="str">
            <v>---</v>
          </cell>
          <cell r="C125" t="str">
            <v>---</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row>
        <row r="126">
          <cell r="A126" t="str">
            <v>---</v>
          </cell>
          <cell r="B126" t="str">
            <v>---</v>
          </cell>
          <cell r="C126" t="str">
            <v>---</v>
          </cell>
          <cell r="D126" t="str">
            <v>---</v>
          </cell>
          <cell r="E126" t="str">
            <v>---</v>
          </cell>
          <cell r="F126" t="str">
            <v>---</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cell r="T126" t="str">
            <v>---</v>
          </cell>
          <cell r="U126" t="str">
            <v>---</v>
          </cell>
          <cell r="V126" t="str">
            <v>---</v>
          </cell>
          <cell r="W126" t="str">
            <v>---</v>
          </cell>
          <cell r="X126" t="str">
            <v>---</v>
          </cell>
          <cell r="Y126" t="str">
            <v>---</v>
          </cell>
          <cell r="Z126" t="str">
            <v>---</v>
          </cell>
        </row>
        <row r="127">
          <cell r="A127" t="str">
            <v>---</v>
          </cell>
          <cell r="B127" t="str">
            <v>---</v>
          </cell>
          <cell r="C127" t="str">
            <v>---</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row>
        <row r="128">
          <cell r="A128" t="str">
            <v>---</v>
          </cell>
          <cell r="B128" t="str">
            <v>---</v>
          </cell>
          <cell r="C128" t="str">
            <v>---</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row>
        <row r="129">
          <cell r="A129" t="str">
            <v>---</v>
          </cell>
          <cell r="B129" t="str">
            <v>---</v>
          </cell>
          <cell r="C129" t="str">
            <v>---</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row>
        <row r="130">
          <cell r="A130" t="str">
            <v>---</v>
          </cell>
          <cell r="B130" t="str">
            <v>---</v>
          </cell>
          <cell r="C130" t="str">
            <v>---</v>
          </cell>
          <cell r="D130" t="str">
            <v>---</v>
          </cell>
          <cell r="E130" t="str">
            <v>---</v>
          </cell>
          <cell r="F130" t="str">
            <v>---</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row>
        <row r="131">
          <cell r="A131" t="str">
            <v>---</v>
          </cell>
          <cell r="B131" t="str">
            <v>---</v>
          </cell>
          <cell r="C131" t="str">
            <v>---</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row>
        <row r="132">
          <cell r="A132" t="str">
            <v>---</v>
          </cell>
          <cell r="B132" t="str">
            <v>---</v>
          </cell>
          <cell r="C132" t="str">
            <v>---</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row>
        <row r="133">
          <cell r="A133" t="str">
            <v>---</v>
          </cell>
          <cell r="B133" t="str">
            <v>---</v>
          </cell>
          <cell r="C133" t="str">
            <v>---</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row>
        <row r="134">
          <cell r="A134" t="str">
            <v>---</v>
          </cell>
          <cell r="B134" t="str">
            <v>---</v>
          </cell>
          <cell r="C134" t="str">
            <v>---</v>
          </cell>
          <cell r="D134" t="str">
            <v>---</v>
          </cell>
          <cell r="E134" t="str">
            <v>---</v>
          </cell>
          <cell r="F134" t="str">
            <v>---</v>
          </cell>
          <cell r="G134" t="str">
            <v>---</v>
          </cell>
          <cell r="H134" t="str">
            <v>---</v>
          </cell>
          <cell r="I134" t="str">
            <v>---</v>
          </cell>
          <cell r="J134" t="str">
            <v>---</v>
          </cell>
          <cell r="K134" t="str">
            <v>---</v>
          </cell>
          <cell r="L134" t="str">
            <v>---</v>
          </cell>
          <cell r="M134" t="str">
            <v>---</v>
          </cell>
          <cell r="N134" t="str">
            <v>---</v>
          </cell>
          <cell r="O134" t="str">
            <v>---</v>
          </cell>
          <cell r="P134" t="str">
            <v>---</v>
          </cell>
          <cell r="Q134" t="str">
            <v>---</v>
          </cell>
          <cell r="R134" t="str">
            <v>---</v>
          </cell>
          <cell r="S134" t="str">
            <v>---</v>
          </cell>
          <cell r="T134" t="str">
            <v>---</v>
          </cell>
          <cell r="U134" t="str">
            <v>---</v>
          </cell>
          <cell r="V134" t="str">
            <v>---</v>
          </cell>
          <cell r="W134" t="str">
            <v>---</v>
          </cell>
          <cell r="X134" t="str">
            <v>---</v>
          </cell>
          <cell r="Y134" t="str">
            <v>---</v>
          </cell>
          <cell r="Z134" t="str">
            <v>---</v>
          </cell>
        </row>
        <row r="135">
          <cell r="A135" t="str">
            <v>---</v>
          </cell>
          <cell r="B135" t="str">
            <v>---</v>
          </cell>
          <cell r="C135" t="str">
            <v>---</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row>
        <row r="136">
          <cell r="A136" t="str">
            <v>---</v>
          </cell>
          <cell r="B136" t="str">
            <v>---</v>
          </cell>
          <cell r="C136" t="str">
            <v>---</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row>
        <row r="137">
          <cell r="A137" t="str">
            <v>---</v>
          </cell>
          <cell r="B137" t="str">
            <v>---</v>
          </cell>
          <cell r="C137" t="str">
            <v>---</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row>
        <row r="138">
          <cell r="A138" t="str">
            <v>---</v>
          </cell>
          <cell r="B138" t="str">
            <v>---</v>
          </cell>
          <cell r="C138" t="str">
            <v>---</v>
          </cell>
          <cell r="D138" t="str">
            <v>---</v>
          </cell>
          <cell r="E138" t="str">
            <v>---</v>
          </cell>
          <cell r="F138" t="str">
            <v>---</v>
          </cell>
          <cell r="G138" t="str">
            <v>---</v>
          </cell>
          <cell r="H138" t="str">
            <v>---</v>
          </cell>
          <cell r="I138" t="str">
            <v>---</v>
          </cell>
          <cell r="J138" t="str">
            <v>---</v>
          </cell>
          <cell r="K138" t="str">
            <v>---</v>
          </cell>
          <cell r="L138" t="str">
            <v>---</v>
          </cell>
          <cell r="M138" t="str">
            <v>---</v>
          </cell>
          <cell r="N138" t="str">
            <v>---</v>
          </cell>
          <cell r="O138" t="str">
            <v>---</v>
          </cell>
          <cell r="P138" t="str">
            <v>---</v>
          </cell>
          <cell r="Q138" t="str">
            <v>---</v>
          </cell>
          <cell r="R138" t="str">
            <v>---</v>
          </cell>
          <cell r="S138" t="str">
            <v>---</v>
          </cell>
          <cell r="T138" t="str">
            <v>---</v>
          </cell>
          <cell r="U138" t="str">
            <v>---</v>
          </cell>
          <cell r="V138" t="str">
            <v>---</v>
          </cell>
          <cell r="W138" t="str">
            <v>---</v>
          </cell>
          <cell r="X138" t="str">
            <v>---</v>
          </cell>
          <cell r="Y138" t="str">
            <v>---</v>
          </cell>
          <cell r="Z138" t="str">
            <v>---</v>
          </cell>
        </row>
        <row r="139">
          <cell r="A139" t="str">
            <v>---</v>
          </cell>
          <cell r="B139" t="str">
            <v>---</v>
          </cell>
          <cell r="C139" t="str">
            <v>---</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row>
        <row r="140">
          <cell r="A140" t="str">
            <v>---</v>
          </cell>
          <cell r="B140" t="str">
            <v>---</v>
          </cell>
          <cell r="C140" t="str">
            <v>---</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row>
        <row r="141">
          <cell r="A141" t="str">
            <v>---</v>
          </cell>
          <cell r="B141" t="str">
            <v>---</v>
          </cell>
          <cell r="C141" t="str">
            <v>---</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row>
        <row r="142">
          <cell r="A142" t="str">
            <v>---</v>
          </cell>
          <cell r="B142" t="str">
            <v>---</v>
          </cell>
          <cell r="C142" t="str">
            <v>---</v>
          </cell>
          <cell r="D142" t="str">
            <v>---</v>
          </cell>
          <cell r="E142" t="str">
            <v>---</v>
          </cell>
          <cell r="F142" t="str">
            <v>---</v>
          </cell>
          <cell r="G142" t="str">
            <v>---</v>
          </cell>
          <cell r="H142" t="str">
            <v>---</v>
          </cell>
          <cell r="I142" t="str">
            <v>---</v>
          </cell>
          <cell r="J142" t="str">
            <v>---</v>
          </cell>
          <cell r="K142" t="str">
            <v>---</v>
          </cell>
          <cell r="L142" t="str">
            <v>---</v>
          </cell>
          <cell r="M142" t="str">
            <v>---</v>
          </cell>
          <cell r="N142" t="str">
            <v>---</v>
          </cell>
          <cell r="O142" t="str">
            <v>---</v>
          </cell>
          <cell r="P142" t="str">
            <v>---</v>
          </cell>
          <cell r="Q142" t="str">
            <v>---</v>
          </cell>
          <cell r="R142" t="str">
            <v>---</v>
          </cell>
          <cell r="S142" t="str">
            <v>---</v>
          </cell>
          <cell r="T142" t="str">
            <v>---</v>
          </cell>
          <cell r="U142" t="str">
            <v>---</v>
          </cell>
          <cell r="V142" t="str">
            <v>---</v>
          </cell>
          <cell r="W142" t="str">
            <v>---</v>
          </cell>
          <cell r="X142" t="str">
            <v>---</v>
          </cell>
          <cell r="Y142" t="str">
            <v>---</v>
          </cell>
          <cell r="Z142" t="str">
            <v>---</v>
          </cell>
        </row>
        <row r="143">
          <cell r="A143" t="str">
            <v>---</v>
          </cell>
          <cell r="B143" t="str">
            <v>---</v>
          </cell>
          <cell r="C143" t="str">
            <v>---</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row>
        <row r="144">
          <cell r="A144" t="str">
            <v>---</v>
          </cell>
          <cell r="B144" t="str">
            <v>---</v>
          </cell>
          <cell r="C144" t="str">
            <v>---</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row>
        <row r="145">
          <cell r="A145" t="str">
            <v>---</v>
          </cell>
          <cell r="B145" t="str">
            <v>---</v>
          </cell>
          <cell r="C145" t="str">
            <v>---</v>
          </cell>
          <cell r="D145" t="str">
            <v>---</v>
          </cell>
          <cell r="E145" t="str">
            <v>---</v>
          </cell>
          <cell r="F145" t="str">
            <v>---</v>
          </cell>
          <cell r="G145" t="str">
            <v>---</v>
          </cell>
          <cell r="H145" t="str">
            <v>---</v>
          </cell>
          <cell r="I145" t="str">
            <v>---</v>
          </cell>
          <cell r="J145" t="str">
            <v>---</v>
          </cell>
          <cell r="K145" t="str">
            <v>---</v>
          </cell>
          <cell r="L145" t="str">
            <v>---</v>
          </cell>
          <cell r="M145" t="str">
            <v>---</v>
          </cell>
          <cell r="N145" t="str">
            <v>---</v>
          </cell>
          <cell r="O145" t="str">
            <v>---</v>
          </cell>
          <cell r="P145" t="str">
            <v>---</v>
          </cell>
          <cell r="Q145" t="str">
            <v>---</v>
          </cell>
          <cell r="R145" t="str">
            <v>---</v>
          </cell>
          <cell r="S145" t="str">
            <v>---</v>
          </cell>
          <cell r="T145" t="str">
            <v>---</v>
          </cell>
          <cell r="U145" t="str">
            <v>---</v>
          </cell>
          <cell r="V145" t="str">
            <v>---</v>
          </cell>
          <cell r="W145" t="str">
            <v>---</v>
          </cell>
          <cell r="X145" t="str">
            <v>---</v>
          </cell>
          <cell r="Y145" t="str">
            <v>---</v>
          </cell>
          <cell r="Z145" t="str">
            <v>---</v>
          </cell>
        </row>
        <row r="146">
          <cell r="A146" t="str">
            <v>---</v>
          </cell>
          <cell r="B146" t="str">
            <v>---</v>
          </cell>
          <cell r="C146" t="str">
            <v>---</v>
          </cell>
          <cell r="D146" t="str">
            <v>---</v>
          </cell>
          <cell r="E146" t="str">
            <v>---</v>
          </cell>
          <cell r="F146" t="str">
            <v>---</v>
          </cell>
          <cell r="G146" t="str">
            <v>---</v>
          </cell>
          <cell r="H146" t="str">
            <v>---</v>
          </cell>
          <cell r="I146" t="str">
            <v>---</v>
          </cell>
          <cell r="J146" t="str">
            <v>---</v>
          </cell>
          <cell r="K146" t="str">
            <v>---</v>
          </cell>
          <cell r="L146" t="str">
            <v>---</v>
          </cell>
          <cell r="M146" t="str">
            <v>---</v>
          </cell>
          <cell r="N146" t="str">
            <v>---</v>
          </cell>
          <cell r="O146" t="str">
            <v>---</v>
          </cell>
          <cell r="P146" t="str">
            <v>---</v>
          </cell>
          <cell r="Q146" t="str">
            <v>---</v>
          </cell>
          <cell r="R146" t="str">
            <v>---</v>
          </cell>
          <cell r="S146" t="str">
            <v>---</v>
          </cell>
          <cell r="T146" t="str">
            <v>---</v>
          </cell>
          <cell r="U146" t="str">
            <v>---</v>
          </cell>
          <cell r="V146" t="str">
            <v>---</v>
          </cell>
          <cell r="W146" t="str">
            <v>---</v>
          </cell>
          <cell r="X146" t="str">
            <v>---</v>
          </cell>
          <cell r="Y146" t="str">
            <v>---</v>
          </cell>
          <cell r="Z146" t="str">
            <v>---</v>
          </cell>
        </row>
        <row r="147">
          <cell r="A147" t="str">
            <v>---</v>
          </cell>
          <cell r="B147" t="str">
            <v>---</v>
          </cell>
          <cell r="C147" t="str">
            <v>---</v>
          </cell>
          <cell r="D147" t="str">
            <v>---</v>
          </cell>
          <cell r="E147" t="str">
            <v>---</v>
          </cell>
          <cell r="F147" t="str">
            <v>---</v>
          </cell>
          <cell r="G147" t="str">
            <v>---</v>
          </cell>
          <cell r="H147" t="str">
            <v>---</v>
          </cell>
          <cell r="I147" t="str">
            <v>---</v>
          </cell>
          <cell r="J147" t="str">
            <v>---</v>
          </cell>
          <cell r="K147" t="str">
            <v>---</v>
          </cell>
          <cell r="L147" t="str">
            <v>---</v>
          </cell>
          <cell r="M147" t="str">
            <v>---</v>
          </cell>
          <cell r="N147" t="str">
            <v>---</v>
          </cell>
          <cell r="O147" t="str">
            <v>---</v>
          </cell>
          <cell r="P147" t="str">
            <v>---</v>
          </cell>
          <cell r="Q147" t="str">
            <v>---</v>
          </cell>
          <cell r="R147" t="str">
            <v>---</v>
          </cell>
          <cell r="S147" t="str">
            <v>---</v>
          </cell>
          <cell r="T147" t="str">
            <v>---</v>
          </cell>
          <cell r="U147" t="str">
            <v>---</v>
          </cell>
          <cell r="V147" t="str">
            <v>---</v>
          </cell>
          <cell r="W147" t="str">
            <v>---</v>
          </cell>
          <cell r="X147" t="str">
            <v>---</v>
          </cell>
          <cell r="Y147" t="str">
            <v>---</v>
          </cell>
          <cell r="Z147" t="str">
            <v>---</v>
          </cell>
        </row>
        <row r="148">
          <cell r="A148" t="str">
            <v>---</v>
          </cell>
          <cell r="B148" t="str">
            <v>---</v>
          </cell>
          <cell r="C148" t="str">
            <v>---</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row>
        <row r="149">
          <cell r="A149" t="str">
            <v>---</v>
          </cell>
          <cell r="B149" t="str">
            <v>---</v>
          </cell>
          <cell r="C149" t="str">
            <v>---</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row>
        <row r="150">
          <cell r="A150" t="str">
            <v>---</v>
          </cell>
          <cell r="B150" t="str">
            <v>---</v>
          </cell>
          <cell r="C150" t="str">
            <v>---</v>
          </cell>
          <cell r="D150" t="str">
            <v>---</v>
          </cell>
          <cell r="E150" t="str">
            <v>---</v>
          </cell>
          <cell r="F150" t="str">
            <v>---</v>
          </cell>
          <cell r="G150" t="str">
            <v>---</v>
          </cell>
          <cell r="H150" t="str">
            <v>---</v>
          </cell>
          <cell r="I150" t="str">
            <v>---</v>
          </cell>
          <cell r="J150" t="str">
            <v>---</v>
          </cell>
          <cell r="K150" t="str">
            <v>---</v>
          </cell>
          <cell r="L150" t="str">
            <v>---</v>
          </cell>
          <cell r="M150" t="str">
            <v>---</v>
          </cell>
          <cell r="N150" t="str">
            <v>---</v>
          </cell>
          <cell r="O150" t="str">
            <v>---</v>
          </cell>
          <cell r="P150" t="str">
            <v>---</v>
          </cell>
          <cell r="Q150" t="str">
            <v>---</v>
          </cell>
          <cell r="R150" t="str">
            <v>---</v>
          </cell>
          <cell r="S150" t="str">
            <v>---</v>
          </cell>
          <cell r="T150" t="str">
            <v>---</v>
          </cell>
          <cell r="U150" t="str">
            <v>---</v>
          </cell>
          <cell r="V150" t="str">
            <v>---</v>
          </cell>
          <cell r="W150" t="str">
            <v>---</v>
          </cell>
          <cell r="X150" t="str">
            <v>---</v>
          </cell>
          <cell r="Y150" t="str">
            <v>---</v>
          </cell>
          <cell r="Z150" t="str">
            <v>---</v>
          </cell>
        </row>
        <row r="151">
          <cell r="A151" t="str">
            <v>---</v>
          </cell>
          <cell r="B151" t="str">
            <v>---</v>
          </cell>
          <cell r="C151" t="str">
            <v>---</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row>
        <row r="152">
          <cell r="A152" t="str">
            <v>---</v>
          </cell>
          <cell r="B152" t="str">
            <v>---</v>
          </cell>
          <cell r="C152" t="str">
            <v>---</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row>
        <row r="153">
          <cell r="A153" t="str">
            <v>---</v>
          </cell>
          <cell r="B153" t="str">
            <v>---</v>
          </cell>
          <cell r="C153" t="str">
            <v>---</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row>
        <row r="154">
          <cell r="A154" t="str">
            <v>---</v>
          </cell>
          <cell r="B154" t="str">
            <v>---</v>
          </cell>
          <cell r="C154" t="str">
            <v>---</v>
          </cell>
          <cell r="D154" t="str">
            <v>---</v>
          </cell>
          <cell r="E154" t="str">
            <v>---</v>
          </cell>
          <cell r="F154" t="str">
            <v>---</v>
          </cell>
          <cell r="G154" t="str">
            <v>---</v>
          </cell>
          <cell r="H154" t="str">
            <v>---</v>
          </cell>
          <cell r="I154" t="str">
            <v>---</v>
          </cell>
          <cell r="J154" t="str">
            <v>---</v>
          </cell>
          <cell r="K154" t="str">
            <v>---</v>
          </cell>
          <cell r="L154" t="str">
            <v>---</v>
          </cell>
          <cell r="M154" t="str">
            <v>---</v>
          </cell>
          <cell r="N154" t="str">
            <v>---</v>
          </cell>
          <cell r="O154" t="str">
            <v>---</v>
          </cell>
          <cell r="P154" t="str">
            <v>---</v>
          </cell>
          <cell r="Q154" t="str">
            <v>---</v>
          </cell>
          <cell r="R154" t="str">
            <v>---</v>
          </cell>
          <cell r="S154" t="str">
            <v>---</v>
          </cell>
          <cell r="T154" t="str">
            <v>---</v>
          </cell>
          <cell r="U154" t="str">
            <v>---</v>
          </cell>
          <cell r="V154" t="str">
            <v>---</v>
          </cell>
          <cell r="W154" t="str">
            <v>---</v>
          </cell>
          <cell r="X154" t="str">
            <v>---</v>
          </cell>
          <cell r="Y154" t="str">
            <v>---</v>
          </cell>
          <cell r="Z154" t="str">
            <v>---</v>
          </cell>
        </row>
        <row r="155">
          <cell r="A155" t="str">
            <v>---</v>
          </cell>
          <cell r="B155" t="str">
            <v>---</v>
          </cell>
          <cell r="C155" t="str">
            <v>---</v>
          </cell>
          <cell r="D155" t="str">
            <v>---</v>
          </cell>
          <cell r="E155" t="str">
            <v>---</v>
          </cell>
          <cell r="F155" t="str">
            <v>---</v>
          </cell>
          <cell r="G155" t="str">
            <v>---</v>
          </cell>
          <cell r="H155" t="str">
            <v>---</v>
          </cell>
          <cell r="I155" t="str">
            <v>---</v>
          </cell>
          <cell r="J155" t="str">
            <v>---</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row>
        <row r="156">
          <cell r="A156" t="str">
            <v>---</v>
          </cell>
          <cell r="B156" t="str">
            <v>---</v>
          </cell>
          <cell r="C156" t="str">
            <v>---</v>
          </cell>
          <cell r="D156" t="str">
            <v>---</v>
          </cell>
          <cell r="E156" t="str">
            <v>---</v>
          </cell>
          <cell r="F156" t="str">
            <v>---</v>
          </cell>
          <cell r="G156" t="str">
            <v>---</v>
          </cell>
          <cell r="H156" t="str">
            <v>---</v>
          </cell>
          <cell r="I156" t="str">
            <v>---</v>
          </cell>
          <cell r="J156" t="str">
            <v>---</v>
          </cell>
          <cell r="K156" t="str">
            <v>---</v>
          </cell>
          <cell r="L156" t="str">
            <v>---</v>
          </cell>
          <cell r="M156" t="str">
            <v>---</v>
          </cell>
          <cell r="N156" t="str">
            <v>---</v>
          </cell>
          <cell r="O156" t="str">
            <v>---</v>
          </cell>
          <cell r="P156" t="str">
            <v>---</v>
          </cell>
          <cell r="Q156" t="str">
            <v>---</v>
          </cell>
          <cell r="R156" t="str">
            <v>---</v>
          </cell>
          <cell r="S156" t="str">
            <v>---</v>
          </cell>
          <cell r="T156" t="str">
            <v>---</v>
          </cell>
          <cell r="U156" t="str">
            <v>---</v>
          </cell>
          <cell r="V156" t="str">
            <v>---</v>
          </cell>
          <cell r="W156" t="str">
            <v>---</v>
          </cell>
          <cell r="X156" t="str">
            <v>---</v>
          </cell>
          <cell r="Y156" t="str">
            <v>---</v>
          </cell>
          <cell r="Z156" t="str">
            <v>---</v>
          </cell>
        </row>
        <row r="157">
          <cell r="A157" t="str">
            <v>---</v>
          </cell>
          <cell r="B157" t="str">
            <v>---</v>
          </cell>
          <cell r="C157" t="str">
            <v>---</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row>
        <row r="158">
          <cell r="A158" t="str">
            <v>---</v>
          </cell>
          <cell r="B158" t="str">
            <v>---</v>
          </cell>
          <cell r="C158" t="str">
            <v>---</v>
          </cell>
          <cell r="D158" t="str">
            <v>---</v>
          </cell>
          <cell r="E158" t="str">
            <v>---</v>
          </cell>
          <cell r="F158" t="str">
            <v>---</v>
          </cell>
          <cell r="G158" t="str">
            <v>---</v>
          </cell>
          <cell r="H158" t="str">
            <v>---</v>
          </cell>
          <cell r="I158" t="str">
            <v>---</v>
          </cell>
          <cell r="J158" t="str">
            <v>---</v>
          </cell>
          <cell r="K158" t="str">
            <v>---</v>
          </cell>
          <cell r="L158" t="str">
            <v>---</v>
          </cell>
          <cell r="M158" t="str">
            <v>---</v>
          </cell>
          <cell r="N158" t="str">
            <v>---</v>
          </cell>
          <cell r="O158" t="str">
            <v>---</v>
          </cell>
          <cell r="P158" t="str">
            <v>---</v>
          </cell>
          <cell r="Q158" t="str">
            <v>---</v>
          </cell>
          <cell r="R158" t="str">
            <v>---</v>
          </cell>
          <cell r="S158" t="str">
            <v>---</v>
          </cell>
          <cell r="T158" t="str">
            <v>---</v>
          </cell>
          <cell r="U158" t="str">
            <v>---</v>
          </cell>
          <cell r="V158" t="str">
            <v>---</v>
          </cell>
          <cell r="W158" t="str">
            <v>---</v>
          </cell>
          <cell r="X158" t="str">
            <v>---</v>
          </cell>
          <cell r="Y158" t="str">
            <v>---</v>
          </cell>
          <cell r="Z158" t="str">
            <v>---</v>
          </cell>
        </row>
        <row r="159">
          <cell r="A159" t="str">
            <v>---</v>
          </cell>
          <cell r="B159" t="str">
            <v>---</v>
          </cell>
          <cell r="C159" t="str">
            <v>---</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row>
        <row r="160">
          <cell r="A160" t="str">
            <v>---</v>
          </cell>
          <cell r="B160" t="str">
            <v>---</v>
          </cell>
          <cell r="C160" t="str">
            <v>---</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row>
        <row r="161">
          <cell r="A161" t="str">
            <v>---</v>
          </cell>
          <cell r="B161" t="str">
            <v>---</v>
          </cell>
          <cell r="C161" t="str">
            <v>---</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row>
        <row r="162">
          <cell r="A162" t="str">
            <v>---</v>
          </cell>
          <cell r="B162" t="str">
            <v>---</v>
          </cell>
          <cell r="C162" t="str">
            <v>---</v>
          </cell>
          <cell r="D162" t="str">
            <v>---</v>
          </cell>
          <cell r="E162" t="str">
            <v>---</v>
          </cell>
          <cell r="F162" t="str">
            <v>---</v>
          </cell>
          <cell r="G162" t="str">
            <v>---</v>
          </cell>
          <cell r="H162" t="str">
            <v>---</v>
          </cell>
          <cell r="I162" t="str">
            <v>---</v>
          </cell>
          <cell r="J162" t="str">
            <v>---</v>
          </cell>
          <cell r="K162" t="str">
            <v>---</v>
          </cell>
          <cell r="L162" t="str">
            <v>---</v>
          </cell>
          <cell r="M162" t="str">
            <v>---</v>
          </cell>
          <cell r="N162" t="str">
            <v>---</v>
          </cell>
          <cell r="O162" t="str">
            <v>---</v>
          </cell>
          <cell r="P162" t="str">
            <v>---</v>
          </cell>
          <cell r="Q162" t="str">
            <v>---</v>
          </cell>
          <cell r="R162" t="str">
            <v>---</v>
          </cell>
          <cell r="S162" t="str">
            <v>---</v>
          </cell>
          <cell r="T162" t="str">
            <v>---</v>
          </cell>
          <cell r="U162" t="str">
            <v>---</v>
          </cell>
          <cell r="V162" t="str">
            <v>---</v>
          </cell>
          <cell r="W162" t="str">
            <v>---</v>
          </cell>
          <cell r="X162" t="str">
            <v>---</v>
          </cell>
          <cell r="Y162" t="str">
            <v>---</v>
          </cell>
          <cell r="Z162" t="str">
            <v>---</v>
          </cell>
        </row>
        <row r="163">
          <cell r="A163" t="str">
            <v>---</v>
          </cell>
          <cell r="B163" t="str">
            <v>---</v>
          </cell>
          <cell r="C163" t="str">
            <v>---</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row>
        <row r="164">
          <cell r="A164" t="str">
            <v>---</v>
          </cell>
          <cell r="B164" t="str">
            <v>---</v>
          </cell>
          <cell r="C164" t="str">
            <v>---</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row>
        <row r="165">
          <cell r="A165" t="str">
            <v>---</v>
          </cell>
          <cell r="B165" t="str">
            <v>---</v>
          </cell>
          <cell r="C165" t="str">
            <v>---</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row>
        <row r="166">
          <cell r="A166" t="str">
            <v>---</v>
          </cell>
          <cell r="B166" t="str">
            <v>---</v>
          </cell>
          <cell r="C166" t="str">
            <v>---</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row>
        <row r="167">
          <cell r="A167" t="str">
            <v>---</v>
          </cell>
          <cell r="B167" t="str">
            <v>---</v>
          </cell>
          <cell r="C167" t="str">
            <v>---</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row>
        <row r="168">
          <cell r="A168" t="str">
            <v>---</v>
          </cell>
          <cell r="B168" t="str">
            <v>---</v>
          </cell>
          <cell r="C168" t="str">
            <v>---</v>
          </cell>
          <cell r="D168" t="str">
            <v>---</v>
          </cell>
          <cell r="E168" t="str">
            <v>---</v>
          </cell>
          <cell r="F168" t="str">
            <v>---</v>
          </cell>
          <cell r="G168" t="str">
            <v>---</v>
          </cell>
          <cell r="H168" t="str">
            <v>---</v>
          </cell>
          <cell r="I168" t="str">
            <v>---</v>
          </cell>
          <cell r="J168" t="str">
            <v>---</v>
          </cell>
          <cell r="K168" t="str">
            <v>---</v>
          </cell>
          <cell r="L168" t="str">
            <v>---</v>
          </cell>
          <cell r="M168" t="str">
            <v>---</v>
          </cell>
          <cell r="N168" t="str">
            <v>---</v>
          </cell>
          <cell r="O168" t="str">
            <v>---</v>
          </cell>
          <cell r="P168" t="str">
            <v>---</v>
          </cell>
          <cell r="Q168" t="str">
            <v>---</v>
          </cell>
          <cell r="R168" t="str">
            <v>---</v>
          </cell>
          <cell r="S168" t="str">
            <v>---</v>
          </cell>
          <cell r="T168" t="str">
            <v>---</v>
          </cell>
          <cell r="U168" t="str">
            <v>---</v>
          </cell>
          <cell r="V168" t="str">
            <v>---</v>
          </cell>
          <cell r="W168" t="str">
            <v>---</v>
          </cell>
          <cell r="X168" t="str">
            <v>---</v>
          </cell>
          <cell r="Y168" t="str">
            <v>---</v>
          </cell>
          <cell r="Z168" t="str">
            <v>---</v>
          </cell>
        </row>
        <row r="169">
          <cell r="A169" t="str">
            <v>---</v>
          </cell>
          <cell r="B169" t="str">
            <v>---</v>
          </cell>
          <cell r="C169" t="str">
            <v>---</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row>
        <row r="170">
          <cell r="A170" t="str">
            <v>---</v>
          </cell>
          <cell r="B170" t="str">
            <v>---</v>
          </cell>
          <cell r="C170" t="str">
            <v>---</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row>
        <row r="171">
          <cell r="A171" t="str">
            <v>---</v>
          </cell>
          <cell r="B171" t="str">
            <v>---</v>
          </cell>
          <cell r="C171" t="str">
            <v>---</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row>
        <row r="172">
          <cell r="A172" t="str">
            <v>---</v>
          </cell>
          <cell r="B172" t="str">
            <v>---</v>
          </cell>
          <cell r="C172" t="str">
            <v>---</v>
          </cell>
          <cell r="D172" t="str">
            <v>---</v>
          </cell>
          <cell r="E172" t="str">
            <v>---</v>
          </cell>
          <cell r="F172" t="str">
            <v>---</v>
          </cell>
          <cell r="G172" t="str">
            <v>---</v>
          </cell>
          <cell r="H172" t="str">
            <v>---</v>
          </cell>
          <cell r="I172" t="str">
            <v>---</v>
          </cell>
          <cell r="J172" t="str">
            <v>---</v>
          </cell>
          <cell r="K172" t="str">
            <v>---</v>
          </cell>
          <cell r="L172" t="str">
            <v>---</v>
          </cell>
          <cell r="M172" t="str">
            <v>---</v>
          </cell>
          <cell r="N172" t="str">
            <v>---</v>
          </cell>
          <cell r="O172" t="str">
            <v>---</v>
          </cell>
          <cell r="P172" t="str">
            <v>---</v>
          </cell>
          <cell r="Q172" t="str">
            <v>---</v>
          </cell>
          <cell r="R172" t="str">
            <v>---</v>
          </cell>
          <cell r="S172" t="str">
            <v>---</v>
          </cell>
          <cell r="T172" t="str">
            <v>---</v>
          </cell>
          <cell r="U172" t="str">
            <v>---</v>
          </cell>
          <cell r="V172" t="str">
            <v>---</v>
          </cell>
          <cell r="W172" t="str">
            <v>---</v>
          </cell>
          <cell r="X172" t="str">
            <v>---</v>
          </cell>
          <cell r="Y172" t="str">
            <v>---</v>
          </cell>
          <cell r="Z172" t="str">
            <v>---</v>
          </cell>
        </row>
        <row r="173">
          <cell r="A173" t="str">
            <v>---</v>
          </cell>
          <cell r="B173" t="str">
            <v>---</v>
          </cell>
          <cell r="C173" t="str">
            <v>---</v>
          </cell>
          <cell r="D173" t="str">
            <v>---</v>
          </cell>
          <cell r="E173" t="str">
            <v>---</v>
          </cell>
          <cell r="F173" t="str">
            <v>---</v>
          </cell>
          <cell r="G173" t="str">
            <v>---</v>
          </cell>
          <cell r="H173" t="str">
            <v>---</v>
          </cell>
          <cell r="I173" t="str">
            <v>---</v>
          </cell>
          <cell r="J173" t="str">
            <v>---</v>
          </cell>
          <cell r="K173" t="str">
            <v>---</v>
          </cell>
          <cell r="L173" t="str">
            <v>---</v>
          </cell>
          <cell r="M173" t="str">
            <v>---</v>
          </cell>
          <cell r="N173" t="str">
            <v>---</v>
          </cell>
          <cell r="O173" t="str">
            <v>---</v>
          </cell>
          <cell r="P173" t="str">
            <v>---</v>
          </cell>
          <cell r="Q173" t="str">
            <v>---</v>
          </cell>
          <cell r="R173" t="str">
            <v>---</v>
          </cell>
          <cell r="S173" t="str">
            <v>---</v>
          </cell>
          <cell r="T173" t="str">
            <v>---</v>
          </cell>
          <cell r="U173" t="str">
            <v>---</v>
          </cell>
          <cell r="V173" t="str">
            <v>---</v>
          </cell>
          <cell r="W173" t="str">
            <v>---</v>
          </cell>
          <cell r="X173" t="str">
            <v>---</v>
          </cell>
          <cell r="Y173" t="str">
            <v>---</v>
          </cell>
          <cell r="Z173" t="str">
            <v>---</v>
          </cell>
        </row>
        <row r="174">
          <cell r="A174" t="str">
            <v>---</v>
          </cell>
          <cell r="B174" t="str">
            <v>---</v>
          </cell>
          <cell r="C174" t="str">
            <v>---</v>
          </cell>
          <cell r="D174" t="str">
            <v>---</v>
          </cell>
          <cell r="E174" t="str">
            <v>---</v>
          </cell>
          <cell r="F174" t="str">
            <v>---</v>
          </cell>
          <cell r="G174" t="str">
            <v>---</v>
          </cell>
          <cell r="H174" t="str">
            <v>---</v>
          </cell>
          <cell r="I174" t="str">
            <v>---</v>
          </cell>
          <cell r="J174" t="str">
            <v>---</v>
          </cell>
          <cell r="K174" t="str">
            <v>---</v>
          </cell>
          <cell r="L174" t="str">
            <v>---</v>
          </cell>
          <cell r="M174" t="str">
            <v>---</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cell r="Z174" t="str">
            <v>---</v>
          </cell>
        </row>
        <row r="175">
          <cell r="A175" t="str">
            <v>---</v>
          </cell>
          <cell r="B175" t="str">
            <v>---</v>
          </cell>
          <cell r="C175" t="str">
            <v>---</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row>
        <row r="176">
          <cell r="A176" t="str">
            <v>---</v>
          </cell>
          <cell r="B176" t="str">
            <v>---</v>
          </cell>
          <cell r="C176" t="str">
            <v>---</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row>
        <row r="177">
          <cell r="A177" t="str">
            <v>---</v>
          </cell>
          <cell r="B177" t="str">
            <v>---</v>
          </cell>
          <cell r="C177" t="str">
            <v>---</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row>
        <row r="178">
          <cell r="A178" t="str">
            <v>---</v>
          </cell>
          <cell r="B178" t="str">
            <v>---</v>
          </cell>
          <cell r="C178" t="str">
            <v>---</v>
          </cell>
          <cell r="D178" t="str">
            <v>---</v>
          </cell>
          <cell r="E178" t="str">
            <v>---</v>
          </cell>
          <cell r="F178" t="str">
            <v>---</v>
          </cell>
          <cell r="G178" t="str">
            <v>---</v>
          </cell>
          <cell r="H178" t="str">
            <v>---</v>
          </cell>
          <cell r="I178" t="str">
            <v>---</v>
          </cell>
          <cell r="J178" t="str">
            <v>---</v>
          </cell>
          <cell r="K178" t="str">
            <v>---</v>
          </cell>
          <cell r="L178" t="str">
            <v>---</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cell r="Z178" t="str">
            <v>---</v>
          </cell>
        </row>
        <row r="179">
          <cell r="A179" t="str">
            <v>---</v>
          </cell>
          <cell r="B179" t="str">
            <v>---</v>
          </cell>
          <cell r="C179" t="str">
            <v>---</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row>
        <row r="180">
          <cell r="A180" t="str">
            <v>---</v>
          </cell>
          <cell r="B180" t="str">
            <v>---</v>
          </cell>
          <cell r="C180" t="str">
            <v>---</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row>
        <row r="181">
          <cell r="A181" t="str">
            <v>---</v>
          </cell>
          <cell r="B181" t="str">
            <v>---</v>
          </cell>
          <cell r="C181" t="str">
            <v>---</v>
          </cell>
          <cell r="D181" t="str">
            <v>---</v>
          </cell>
          <cell r="E181" t="str">
            <v>---</v>
          </cell>
          <cell r="F181" t="str">
            <v>---</v>
          </cell>
          <cell r="G181" t="str">
            <v>---</v>
          </cell>
          <cell r="H181" t="str">
            <v>---</v>
          </cell>
          <cell r="I181" t="str">
            <v>---</v>
          </cell>
          <cell r="J181" t="str">
            <v>---</v>
          </cell>
          <cell r="K181" t="str">
            <v>---</v>
          </cell>
          <cell r="L181" t="str">
            <v>---</v>
          </cell>
          <cell r="M181" t="str">
            <v>---</v>
          </cell>
          <cell r="N181" t="str">
            <v>---</v>
          </cell>
          <cell r="O181" t="str">
            <v>---</v>
          </cell>
          <cell r="P181" t="str">
            <v>---</v>
          </cell>
          <cell r="Q181" t="str">
            <v>---</v>
          </cell>
          <cell r="R181" t="str">
            <v>---</v>
          </cell>
          <cell r="S181" t="str">
            <v>---</v>
          </cell>
          <cell r="T181" t="str">
            <v>---</v>
          </cell>
          <cell r="U181" t="str">
            <v>---</v>
          </cell>
          <cell r="V181" t="str">
            <v>---</v>
          </cell>
          <cell r="W181" t="str">
            <v>---</v>
          </cell>
          <cell r="X181" t="str">
            <v>---</v>
          </cell>
          <cell r="Y181" t="str">
            <v>---</v>
          </cell>
          <cell r="Z181" t="str">
            <v>---</v>
          </cell>
        </row>
        <row r="182">
          <cell r="A182" t="str">
            <v>---</v>
          </cell>
          <cell r="B182" t="str">
            <v>---</v>
          </cell>
          <cell r="C182" t="str">
            <v>---</v>
          </cell>
          <cell r="D182" t="str">
            <v>---</v>
          </cell>
          <cell r="E182" t="str">
            <v>---</v>
          </cell>
          <cell r="F182" t="str">
            <v>---</v>
          </cell>
          <cell r="G182" t="str">
            <v>---</v>
          </cell>
          <cell r="H182" t="str">
            <v>---</v>
          </cell>
          <cell r="I182" t="str">
            <v>---</v>
          </cell>
          <cell r="J182" t="str">
            <v>---</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cell r="Z182" t="str">
            <v>---</v>
          </cell>
        </row>
        <row r="183">
          <cell r="A183" t="str">
            <v>---</v>
          </cell>
          <cell r="B183" t="str">
            <v>---</v>
          </cell>
          <cell r="C183" t="str">
            <v>---</v>
          </cell>
          <cell r="D183" t="str">
            <v>---</v>
          </cell>
          <cell r="E183" t="str">
            <v>---</v>
          </cell>
          <cell r="F183" t="str">
            <v>---</v>
          </cell>
          <cell r="G183" t="str">
            <v>---</v>
          </cell>
          <cell r="H183" t="str">
            <v>---</v>
          </cell>
          <cell r="I183" t="str">
            <v>---</v>
          </cell>
          <cell r="J183" t="str">
            <v>---</v>
          </cell>
          <cell r="K183" t="str">
            <v>---</v>
          </cell>
          <cell r="L183" t="str">
            <v>---</v>
          </cell>
          <cell r="M183" t="str">
            <v>---</v>
          </cell>
          <cell r="N183" t="str">
            <v>---</v>
          </cell>
          <cell r="O183" t="str">
            <v>---</v>
          </cell>
          <cell r="P183" t="str">
            <v>---</v>
          </cell>
          <cell r="Q183" t="str">
            <v>---</v>
          </cell>
          <cell r="R183" t="str">
            <v>---</v>
          </cell>
          <cell r="S183" t="str">
            <v>---</v>
          </cell>
          <cell r="T183" t="str">
            <v>---</v>
          </cell>
          <cell r="U183" t="str">
            <v>---</v>
          </cell>
          <cell r="V183" t="str">
            <v>---</v>
          </cell>
          <cell r="W183" t="str">
            <v>---</v>
          </cell>
          <cell r="X183" t="str">
            <v>---</v>
          </cell>
          <cell r="Y183" t="str">
            <v>---</v>
          </cell>
          <cell r="Z183" t="str">
            <v>---</v>
          </cell>
        </row>
        <row r="184">
          <cell r="A184" t="str">
            <v>---</v>
          </cell>
          <cell r="B184" t="str">
            <v>---</v>
          </cell>
          <cell r="C184" t="str">
            <v>---</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row>
        <row r="185">
          <cell r="A185" t="str">
            <v>---</v>
          </cell>
          <cell r="B185" t="str">
            <v>---</v>
          </cell>
          <cell r="C185" t="str">
            <v>---</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row>
        <row r="186">
          <cell r="A186" t="str">
            <v>---</v>
          </cell>
          <cell r="B186" t="str">
            <v>---</v>
          </cell>
          <cell r="C186" t="str">
            <v>---</v>
          </cell>
          <cell r="D186" t="str">
            <v>---</v>
          </cell>
          <cell r="E186" t="str">
            <v>---</v>
          </cell>
          <cell r="F186" t="str">
            <v>---</v>
          </cell>
          <cell r="G186" t="str">
            <v>---</v>
          </cell>
          <cell r="H186" t="str">
            <v>---</v>
          </cell>
          <cell r="I186" t="str">
            <v>---</v>
          </cell>
          <cell r="J186" t="str">
            <v>---</v>
          </cell>
          <cell r="K186" t="str">
            <v>---</v>
          </cell>
          <cell r="L186" t="str">
            <v>---</v>
          </cell>
          <cell r="M186" t="str">
            <v>---</v>
          </cell>
          <cell r="N186" t="str">
            <v>---</v>
          </cell>
          <cell r="O186" t="str">
            <v>---</v>
          </cell>
          <cell r="P186" t="str">
            <v>---</v>
          </cell>
          <cell r="Q186" t="str">
            <v>---</v>
          </cell>
          <cell r="R186" t="str">
            <v>---</v>
          </cell>
          <cell r="S186" t="str">
            <v>---</v>
          </cell>
          <cell r="T186" t="str">
            <v>---</v>
          </cell>
          <cell r="U186" t="str">
            <v>---</v>
          </cell>
          <cell r="V186" t="str">
            <v>---</v>
          </cell>
          <cell r="W186" t="str">
            <v>---</v>
          </cell>
          <cell r="X186" t="str">
            <v>---</v>
          </cell>
          <cell r="Y186" t="str">
            <v>---</v>
          </cell>
          <cell r="Z186" t="str">
            <v>---</v>
          </cell>
        </row>
        <row r="187">
          <cell r="A187" t="str">
            <v>---</v>
          </cell>
          <cell r="B187" t="str">
            <v>---</v>
          </cell>
          <cell r="C187" t="str">
            <v>---</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row>
        <row r="188">
          <cell r="A188" t="str">
            <v>---</v>
          </cell>
          <cell r="B188" t="str">
            <v>---</v>
          </cell>
          <cell r="C188" t="str">
            <v>---</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row>
        <row r="189">
          <cell r="A189" t="str">
            <v>---</v>
          </cell>
          <cell r="B189" t="str">
            <v>---</v>
          </cell>
          <cell r="C189" t="str">
            <v>---</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row>
        <row r="190">
          <cell r="A190" t="str">
            <v>---</v>
          </cell>
          <cell r="B190" t="str">
            <v>---</v>
          </cell>
          <cell r="C190" t="str">
            <v>---</v>
          </cell>
          <cell r="D190" t="str">
            <v>---</v>
          </cell>
          <cell r="E190" t="str">
            <v>---</v>
          </cell>
          <cell r="F190" t="str">
            <v>---</v>
          </cell>
          <cell r="G190" t="str">
            <v>---</v>
          </cell>
          <cell r="H190" t="str">
            <v>---</v>
          </cell>
          <cell r="I190" t="str">
            <v>---</v>
          </cell>
          <cell r="J190" t="str">
            <v>---</v>
          </cell>
          <cell r="K190" t="str">
            <v>---</v>
          </cell>
          <cell r="L190" t="str">
            <v>---</v>
          </cell>
          <cell r="M190" t="str">
            <v>---</v>
          </cell>
          <cell r="N190" t="str">
            <v>---</v>
          </cell>
          <cell r="O190" t="str">
            <v>---</v>
          </cell>
          <cell r="P190" t="str">
            <v>---</v>
          </cell>
          <cell r="Q190" t="str">
            <v>---</v>
          </cell>
          <cell r="R190" t="str">
            <v>---</v>
          </cell>
          <cell r="S190" t="str">
            <v>---</v>
          </cell>
          <cell r="T190" t="str">
            <v>---</v>
          </cell>
          <cell r="U190" t="str">
            <v>---</v>
          </cell>
          <cell r="V190" t="str">
            <v>---</v>
          </cell>
          <cell r="W190" t="str">
            <v>---</v>
          </cell>
          <cell r="X190" t="str">
            <v>---</v>
          </cell>
          <cell r="Y190" t="str">
            <v>---</v>
          </cell>
          <cell r="Z190" t="str">
            <v>---</v>
          </cell>
        </row>
        <row r="191">
          <cell r="A191" t="str">
            <v>---</v>
          </cell>
          <cell r="B191" t="str">
            <v>---</v>
          </cell>
          <cell r="C191" t="str">
            <v>---</v>
          </cell>
          <cell r="D191" t="str">
            <v>---</v>
          </cell>
          <cell r="E191" t="str">
            <v>---</v>
          </cell>
          <cell r="F191" t="str">
            <v>---</v>
          </cell>
          <cell r="G191" t="str">
            <v>---</v>
          </cell>
          <cell r="H191" t="str">
            <v>---</v>
          </cell>
          <cell r="I191" t="str">
            <v>---</v>
          </cell>
          <cell r="J191" t="str">
            <v>---</v>
          </cell>
          <cell r="K191" t="str">
            <v>---</v>
          </cell>
          <cell r="L191" t="str">
            <v>---</v>
          </cell>
          <cell r="M191" t="str">
            <v>---</v>
          </cell>
          <cell r="N191" t="str">
            <v>---</v>
          </cell>
          <cell r="O191" t="str">
            <v>---</v>
          </cell>
          <cell r="P191" t="str">
            <v>---</v>
          </cell>
          <cell r="Q191" t="str">
            <v>---</v>
          </cell>
          <cell r="R191" t="str">
            <v>---</v>
          </cell>
          <cell r="S191" t="str">
            <v>---</v>
          </cell>
          <cell r="T191" t="str">
            <v>---</v>
          </cell>
          <cell r="U191" t="str">
            <v>---</v>
          </cell>
          <cell r="V191" t="str">
            <v>---</v>
          </cell>
          <cell r="W191" t="str">
            <v>---</v>
          </cell>
          <cell r="X191" t="str">
            <v>---</v>
          </cell>
          <cell r="Y191" t="str">
            <v>---</v>
          </cell>
          <cell r="Z191" t="str">
            <v>---</v>
          </cell>
        </row>
        <row r="192">
          <cell r="A192" t="str">
            <v>---</v>
          </cell>
          <cell r="B192" t="str">
            <v>---</v>
          </cell>
          <cell r="C192" t="str">
            <v>---</v>
          </cell>
          <cell r="D192" t="str">
            <v>---</v>
          </cell>
          <cell r="E192" t="str">
            <v>---</v>
          </cell>
          <cell r="F192" t="str">
            <v>---</v>
          </cell>
          <cell r="G192" t="str">
            <v>---</v>
          </cell>
          <cell r="H192" t="str">
            <v>---</v>
          </cell>
          <cell r="I192" t="str">
            <v>---</v>
          </cell>
          <cell r="J192" t="str">
            <v>---</v>
          </cell>
          <cell r="K192" t="str">
            <v>---</v>
          </cell>
          <cell r="L192" t="str">
            <v>---</v>
          </cell>
          <cell r="M192" t="str">
            <v>---</v>
          </cell>
          <cell r="N192" t="str">
            <v>---</v>
          </cell>
          <cell r="O192" t="str">
            <v>---</v>
          </cell>
          <cell r="P192" t="str">
            <v>---</v>
          </cell>
          <cell r="Q192" t="str">
            <v>---</v>
          </cell>
          <cell r="R192" t="str">
            <v>---</v>
          </cell>
          <cell r="S192" t="str">
            <v>---</v>
          </cell>
          <cell r="T192" t="str">
            <v>---</v>
          </cell>
          <cell r="U192" t="str">
            <v>---</v>
          </cell>
          <cell r="V192" t="str">
            <v>---</v>
          </cell>
          <cell r="W192" t="str">
            <v>---</v>
          </cell>
          <cell r="X192" t="str">
            <v>---</v>
          </cell>
          <cell r="Y192" t="str">
            <v>---</v>
          </cell>
          <cell r="Z192" t="str">
            <v>---</v>
          </cell>
        </row>
        <row r="193">
          <cell r="A193" t="str">
            <v>---</v>
          </cell>
          <cell r="B193" t="str">
            <v>---</v>
          </cell>
          <cell r="C193" t="str">
            <v>---</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row>
        <row r="194">
          <cell r="A194" t="str">
            <v>---</v>
          </cell>
          <cell r="B194" t="str">
            <v>---</v>
          </cell>
          <cell r="C194" t="str">
            <v>---</v>
          </cell>
          <cell r="D194" t="str">
            <v>---</v>
          </cell>
          <cell r="E194" t="str">
            <v>---</v>
          </cell>
          <cell r="F194" t="str">
            <v>---</v>
          </cell>
          <cell r="G194" t="str">
            <v>---</v>
          </cell>
          <cell r="H194" t="str">
            <v>---</v>
          </cell>
          <cell r="I194" t="str">
            <v>---</v>
          </cell>
          <cell r="J194" t="str">
            <v>---</v>
          </cell>
          <cell r="K194" t="str">
            <v>---</v>
          </cell>
          <cell r="L194" t="str">
            <v>---</v>
          </cell>
          <cell r="M194" t="str">
            <v>---</v>
          </cell>
          <cell r="N194" t="str">
            <v>---</v>
          </cell>
          <cell r="O194" t="str">
            <v>---</v>
          </cell>
          <cell r="P194" t="str">
            <v>---</v>
          </cell>
          <cell r="Q194" t="str">
            <v>---</v>
          </cell>
          <cell r="R194" t="str">
            <v>---</v>
          </cell>
          <cell r="S194" t="str">
            <v>---</v>
          </cell>
          <cell r="T194" t="str">
            <v>---</v>
          </cell>
          <cell r="U194" t="str">
            <v>---</v>
          </cell>
          <cell r="V194" t="str">
            <v>---</v>
          </cell>
          <cell r="W194" t="str">
            <v>---</v>
          </cell>
          <cell r="X194" t="str">
            <v>---</v>
          </cell>
          <cell r="Y194" t="str">
            <v>---</v>
          </cell>
          <cell r="Z194" t="str">
            <v>---</v>
          </cell>
        </row>
        <row r="195">
          <cell r="A195" t="str">
            <v>---</v>
          </cell>
          <cell r="B195" t="str">
            <v>---</v>
          </cell>
          <cell r="C195" t="str">
            <v>---</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row>
        <row r="196">
          <cell r="A196" t="str">
            <v>---</v>
          </cell>
          <cell r="B196" t="str">
            <v>---</v>
          </cell>
          <cell r="C196" t="str">
            <v>---</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row>
        <row r="197">
          <cell r="A197" t="str">
            <v>---</v>
          </cell>
          <cell r="B197" t="str">
            <v>---</v>
          </cell>
          <cell r="C197" t="str">
            <v>---</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row>
        <row r="198">
          <cell r="A198" t="str">
            <v>---</v>
          </cell>
          <cell r="B198" t="str">
            <v>---</v>
          </cell>
          <cell r="C198" t="str">
            <v>---</v>
          </cell>
          <cell r="D198" t="str">
            <v>---</v>
          </cell>
          <cell r="E198" t="str">
            <v>---</v>
          </cell>
          <cell r="F198" t="str">
            <v>---</v>
          </cell>
          <cell r="G198" t="str">
            <v>---</v>
          </cell>
          <cell r="H198" t="str">
            <v>---</v>
          </cell>
          <cell r="I198" t="str">
            <v>---</v>
          </cell>
          <cell r="J198" t="str">
            <v>---</v>
          </cell>
          <cell r="K198" t="str">
            <v>---</v>
          </cell>
          <cell r="L198" t="str">
            <v>---</v>
          </cell>
          <cell r="M198" t="str">
            <v>---</v>
          </cell>
          <cell r="N198" t="str">
            <v>---</v>
          </cell>
          <cell r="O198" t="str">
            <v>---</v>
          </cell>
          <cell r="P198" t="str">
            <v>---</v>
          </cell>
          <cell r="Q198" t="str">
            <v>---</v>
          </cell>
          <cell r="R198" t="str">
            <v>---</v>
          </cell>
          <cell r="S198" t="str">
            <v>---</v>
          </cell>
          <cell r="T198" t="str">
            <v>---</v>
          </cell>
          <cell r="U198" t="str">
            <v>---</v>
          </cell>
          <cell r="V198" t="str">
            <v>---</v>
          </cell>
          <cell r="W198" t="str">
            <v>---</v>
          </cell>
          <cell r="X198" t="str">
            <v>---</v>
          </cell>
          <cell r="Y198" t="str">
            <v>---</v>
          </cell>
          <cell r="Z198" t="str">
            <v>---</v>
          </cell>
        </row>
        <row r="199">
          <cell r="A199" t="str">
            <v>---</v>
          </cell>
          <cell r="B199" t="str">
            <v>---</v>
          </cell>
          <cell r="C199" t="str">
            <v>---</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row>
        <row r="200">
          <cell r="A200" t="str">
            <v>---</v>
          </cell>
          <cell r="B200" t="str">
            <v>---</v>
          </cell>
          <cell r="C200" t="str">
            <v>---</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row>
      </sheetData>
      <sheetData sheetId="4"/>
      <sheetData sheetId="5">
        <row r="1">
          <cell r="A1" t="str">
            <v>502-01-0001</v>
          </cell>
          <cell r="B1">
            <v>0</v>
          </cell>
          <cell r="C1" t="str">
            <v>507-01-0001</v>
          </cell>
          <cell r="D1">
            <v>0</v>
          </cell>
          <cell r="E1" t="str">
            <v>508-01-0001</v>
          </cell>
          <cell r="F1">
            <v>0</v>
          </cell>
          <cell r="G1" t="str">
            <v>508-03-0001</v>
          </cell>
          <cell r="H1">
            <v>0</v>
          </cell>
          <cell r="I1" t="str">
            <v>508-04-0003</v>
          </cell>
          <cell r="J1">
            <v>0</v>
          </cell>
          <cell r="K1" t="str">
            <v>508-12-0001</v>
          </cell>
          <cell r="L1">
            <v>0</v>
          </cell>
          <cell r="M1" t="str">
            <v>508-01-0005</v>
          </cell>
          <cell r="N1">
            <v>0</v>
          </cell>
          <cell r="O1" t="str">
            <v>508-01-0007</v>
          </cell>
          <cell r="P1">
            <v>0</v>
          </cell>
          <cell r="Q1" t="str">
            <v>509-04-0002</v>
          </cell>
          <cell r="R1">
            <v>0</v>
          </cell>
          <cell r="S1" t="str">
            <v>509-06-0002</v>
          </cell>
          <cell r="T1">
            <v>0</v>
          </cell>
          <cell r="U1" t="str">
            <v>509-03-0002</v>
          </cell>
          <cell r="V1">
            <v>0</v>
          </cell>
          <cell r="W1" t="str">
            <v>509-03-0001</v>
          </cell>
          <cell r="X1">
            <v>0</v>
          </cell>
        </row>
        <row r="2">
          <cell r="A2">
            <v>5</v>
          </cell>
          <cell r="B2">
            <v>0</v>
          </cell>
          <cell r="C2">
            <v>74</v>
          </cell>
          <cell r="D2">
            <v>0</v>
          </cell>
          <cell r="E2">
            <v>19</v>
          </cell>
          <cell r="F2">
            <v>0</v>
          </cell>
          <cell r="G2">
            <v>2</v>
          </cell>
          <cell r="H2">
            <v>0</v>
          </cell>
          <cell r="I2">
            <v>4</v>
          </cell>
          <cell r="J2">
            <v>0</v>
          </cell>
          <cell r="K2">
            <v>2</v>
          </cell>
          <cell r="L2">
            <v>0</v>
          </cell>
          <cell r="M2">
            <v>5</v>
          </cell>
          <cell r="N2">
            <v>0</v>
          </cell>
          <cell r="O2">
            <v>5</v>
          </cell>
          <cell r="P2">
            <v>0</v>
          </cell>
          <cell r="Q2">
            <v>5</v>
          </cell>
          <cell r="R2">
            <v>0</v>
          </cell>
          <cell r="S2">
            <v>3</v>
          </cell>
          <cell r="T2">
            <v>0</v>
          </cell>
          <cell r="U2">
            <v>3</v>
          </cell>
          <cell r="V2">
            <v>0</v>
          </cell>
          <cell r="W2">
            <v>2</v>
          </cell>
          <cell r="X2">
            <v>0</v>
          </cell>
        </row>
        <row r="3">
          <cell r="A3" t="str">
            <v>Serial Number</v>
          </cell>
          <cell r="B3" t="str">
            <v>Rev</v>
          </cell>
          <cell r="C3" t="str">
            <v>Serial Number</v>
          </cell>
          <cell r="D3" t="str">
            <v>Rev</v>
          </cell>
          <cell r="E3" t="str">
            <v>Serial Number</v>
          </cell>
          <cell r="F3" t="str">
            <v>Rev</v>
          </cell>
          <cell r="G3" t="str">
            <v>Serial Number</v>
          </cell>
          <cell r="H3" t="str">
            <v>Rev</v>
          </cell>
          <cell r="I3" t="str">
            <v>Serial Number</v>
          </cell>
          <cell r="J3" t="str">
            <v>Rev</v>
          </cell>
          <cell r="K3" t="str">
            <v>Serial Number</v>
          </cell>
          <cell r="L3" t="str">
            <v>Rev</v>
          </cell>
          <cell r="M3" t="str">
            <v>Serial Number</v>
          </cell>
          <cell r="N3" t="str">
            <v>Rev</v>
          </cell>
          <cell r="O3" t="str">
            <v>Serial Number</v>
          </cell>
          <cell r="P3" t="str">
            <v>Rev</v>
          </cell>
          <cell r="Q3" t="str">
            <v>Serial Number</v>
          </cell>
          <cell r="R3" t="str">
            <v>Location</v>
          </cell>
          <cell r="S3" t="str">
            <v>Serial Number</v>
          </cell>
          <cell r="T3" t="str">
            <v>Location</v>
          </cell>
          <cell r="U3" t="str">
            <v>Serial Number</v>
          </cell>
          <cell r="V3" t="str">
            <v>Location</v>
          </cell>
          <cell r="W3" t="str">
            <v>Serial Number</v>
          </cell>
          <cell r="X3" t="str">
            <v>Location</v>
          </cell>
        </row>
        <row r="4">
          <cell r="A4" t="str">
            <v>TEW32130002</v>
          </cell>
          <cell r="B4" t="str">
            <v>Rev</v>
          </cell>
          <cell r="C4" t="str">
            <v>PLW13154149</v>
          </cell>
          <cell r="D4" t="str">
            <v>Rev</v>
          </cell>
          <cell r="E4" t="str">
            <v>PLW12154074</v>
          </cell>
          <cell r="F4" t="str">
            <v>Rev</v>
          </cell>
          <cell r="G4" t="str">
            <v>PLW23156774</v>
          </cell>
          <cell r="H4" t="str">
            <v>Rev</v>
          </cell>
          <cell r="I4" t="str">
            <v>PLW38150001</v>
          </cell>
          <cell r="J4" t="str">
            <v>Rev</v>
          </cell>
          <cell r="K4" t="str">
            <v>PLW25160002</v>
          </cell>
          <cell r="L4" t="str">
            <v>Rev</v>
          </cell>
          <cell r="M4" t="str">
            <v>PLW36150707</v>
          </cell>
          <cell r="N4" t="str">
            <v>Rev</v>
          </cell>
          <cell r="O4" t="str">
            <v>PLW40150228</v>
          </cell>
          <cell r="P4" t="str">
            <v>Rev</v>
          </cell>
          <cell r="Q4" t="str">
            <v>PLW27160021</v>
          </cell>
          <cell r="R4" t="str">
            <v>Rev</v>
          </cell>
          <cell r="S4" t="str">
            <v>PLW26160006</v>
          </cell>
          <cell r="T4" t="str">
            <v>Location</v>
          </cell>
          <cell r="U4" t="str">
            <v>PLW27160029</v>
          </cell>
          <cell r="V4" t="str">
            <v>Location</v>
          </cell>
          <cell r="W4" t="str">
            <v>PLW07160049</v>
          </cell>
          <cell r="X4" t="str">
            <v>Location</v>
          </cell>
        </row>
        <row r="5">
          <cell r="A5" t="str">
            <v>TEW32130012</v>
          </cell>
          <cell r="B5">
            <v>0</v>
          </cell>
          <cell r="C5" t="str">
            <v>PLW13154150</v>
          </cell>
          <cell r="D5">
            <v>0</v>
          </cell>
          <cell r="E5" t="str">
            <v>PLW17155147</v>
          </cell>
          <cell r="F5">
            <v>0</v>
          </cell>
          <cell r="G5" t="str">
            <v>PLW26150075</v>
          </cell>
          <cell r="H5">
            <v>0</v>
          </cell>
          <cell r="I5" t="str">
            <v>PLW38150002</v>
          </cell>
          <cell r="J5">
            <v>0</v>
          </cell>
          <cell r="K5" t="str">
            <v>PLW25160006</v>
          </cell>
          <cell r="L5">
            <v>0</v>
          </cell>
          <cell r="M5" t="str">
            <v>PLW37150205</v>
          </cell>
          <cell r="N5">
            <v>0</v>
          </cell>
          <cell r="O5" t="str">
            <v>PLW40150229</v>
          </cell>
          <cell r="P5">
            <v>0</v>
          </cell>
          <cell r="Q5" t="str">
            <v>PLW27160022</v>
          </cell>
          <cell r="R5">
            <v>0</v>
          </cell>
          <cell r="S5" t="str">
            <v>PLW26160007</v>
          </cell>
          <cell r="T5">
            <v>0</v>
          </cell>
          <cell r="U5" t="str">
            <v>PLW27160030</v>
          </cell>
          <cell r="V5">
            <v>0</v>
          </cell>
          <cell r="W5" t="str">
            <v>PLW07160050</v>
          </cell>
          <cell r="X5">
            <v>0</v>
          </cell>
        </row>
        <row r="6">
          <cell r="A6" t="str">
            <v>TEW32130014</v>
          </cell>
          <cell r="B6">
            <v>0</v>
          </cell>
          <cell r="C6" t="str">
            <v>PLW13154151</v>
          </cell>
          <cell r="D6">
            <v>0</v>
          </cell>
          <cell r="E6" t="str">
            <v>PLW22156208</v>
          </cell>
          <cell r="F6">
            <v>0</v>
          </cell>
          <cell r="G6" t="str">
            <v>---</v>
          </cell>
          <cell r="H6">
            <v>0</v>
          </cell>
          <cell r="I6" t="str">
            <v>PLW38150003</v>
          </cell>
          <cell r="J6">
            <v>0</v>
          </cell>
          <cell r="K6" t="str">
            <v>---</v>
          </cell>
          <cell r="L6">
            <v>0</v>
          </cell>
          <cell r="M6" t="str">
            <v>PLW37150244</v>
          </cell>
          <cell r="N6">
            <v>0</v>
          </cell>
          <cell r="O6" t="str">
            <v>PLW40150230</v>
          </cell>
          <cell r="P6">
            <v>0</v>
          </cell>
          <cell r="Q6" t="str">
            <v>PLW27160023</v>
          </cell>
          <cell r="R6">
            <v>0</v>
          </cell>
          <cell r="S6" t="str">
            <v>PLW26160008</v>
          </cell>
          <cell r="T6">
            <v>0</v>
          </cell>
          <cell r="U6" t="str">
            <v>PLW27160031</v>
          </cell>
          <cell r="V6">
            <v>0</v>
          </cell>
          <cell r="W6">
            <v>0</v>
          </cell>
          <cell r="X6">
            <v>0</v>
          </cell>
        </row>
        <row r="7">
          <cell r="A7" t="str">
            <v>TEW32130038</v>
          </cell>
          <cell r="B7">
            <v>0</v>
          </cell>
          <cell r="C7" t="str">
            <v>PLW13154152</v>
          </cell>
          <cell r="D7">
            <v>0</v>
          </cell>
          <cell r="E7" t="str">
            <v>PLW23156504</v>
          </cell>
          <cell r="F7">
            <v>0</v>
          </cell>
          <cell r="G7" t="str">
            <v>---</v>
          </cell>
          <cell r="H7">
            <v>0</v>
          </cell>
          <cell r="I7" t="str">
            <v>PLW38150004</v>
          </cell>
          <cell r="J7">
            <v>0</v>
          </cell>
          <cell r="K7" t="str">
            <v>---</v>
          </cell>
          <cell r="L7">
            <v>0</v>
          </cell>
          <cell r="M7" t="str">
            <v>PLW37150278</v>
          </cell>
          <cell r="N7">
            <v>0</v>
          </cell>
          <cell r="O7" t="str">
            <v>PLW40150231</v>
          </cell>
          <cell r="P7">
            <v>0</v>
          </cell>
          <cell r="Q7" t="str">
            <v>PLW27160024</v>
          </cell>
          <cell r="R7">
            <v>0</v>
          </cell>
          <cell r="S7">
            <v>0</v>
          </cell>
          <cell r="T7">
            <v>0</v>
          </cell>
          <cell r="U7">
            <v>0</v>
          </cell>
          <cell r="V7">
            <v>0</v>
          </cell>
          <cell r="W7">
            <v>0</v>
          </cell>
          <cell r="X7">
            <v>0</v>
          </cell>
        </row>
        <row r="8">
          <cell r="A8" t="str">
            <v>TEW32130044</v>
          </cell>
          <cell r="B8">
            <v>0</v>
          </cell>
          <cell r="C8" t="str">
            <v>PLW13154153</v>
          </cell>
          <cell r="D8">
            <v>0</v>
          </cell>
          <cell r="E8" t="str">
            <v>PLW23156509</v>
          </cell>
          <cell r="F8">
            <v>0</v>
          </cell>
          <cell r="G8" t="str">
            <v>---</v>
          </cell>
          <cell r="H8">
            <v>0</v>
          </cell>
          <cell r="I8" t="str">
            <v>---</v>
          </cell>
          <cell r="J8">
            <v>0</v>
          </cell>
          <cell r="K8" t="str">
            <v>---</v>
          </cell>
          <cell r="L8">
            <v>0</v>
          </cell>
          <cell r="M8" t="str">
            <v>PLW42150107</v>
          </cell>
          <cell r="N8">
            <v>0</v>
          </cell>
          <cell r="O8" t="str">
            <v>PLW40150232</v>
          </cell>
          <cell r="P8">
            <v>0</v>
          </cell>
          <cell r="Q8" t="str">
            <v>PLW27160025</v>
          </cell>
          <cell r="R8">
            <v>0</v>
          </cell>
          <cell r="S8">
            <v>0</v>
          </cell>
          <cell r="T8">
            <v>0</v>
          </cell>
          <cell r="U8">
            <v>0</v>
          </cell>
          <cell r="V8">
            <v>0</v>
          </cell>
          <cell r="W8">
            <v>0</v>
          </cell>
          <cell r="X8">
            <v>0</v>
          </cell>
        </row>
        <row r="9">
          <cell r="A9" t="str">
            <v>---</v>
          </cell>
          <cell r="B9">
            <v>0</v>
          </cell>
          <cell r="C9" t="str">
            <v>PLW13154154</v>
          </cell>
          <cell r="D9">
            <v>0</v>
          </cell>
          <cell r="E9" t="str">
            <v>PLW27150043</v>
          </cell>
          <cell r="F9">
            <v>0</v>
          </cell>
          <cell r="G9" t="str">
            <v>---</v>
          </cell>
          <cell r="H9">
            <v>0</v>
          </cell>
          <cell r="I9" t="str">
            <v>---</v>
          </cell>
          <cell r="J9">
            <v>0</v>
          </cell>
          <cell r="K9" t="str">
            <v>---</v>
          </cell>
          <cell r="L9">
            <v>0</v>
          </cell>
          <cell r="M9">
            <v>0</v>
          </cell>
          <cell r="N9">
            <v>0</v>
          </cell>
          <cell r="O9">
            <v>0</v>
          </cell>
          <cell r="P9">
            <v>0</v>
          </cell>
          <cell r="Q9">
            <v>0</v>
          </cell>
          <cell r="R9">
            <v>0</v>
          </cell>
          <cell r="S9">
            <v>0</v>
          </cell>
          <cell r="T9">
            <v>0</v>
          </cell>
          <cell r="U9">
            <v>0</v>
          </cell>
          <cell r="V9">
            <v>0</v>
          </cell>
          <cell r="W9">
            <v>0</v>
          </cell>
          <cell r="X9">
            <v>0</v>
          </cell>
        </row>
        <row r="10">
          <cell r="A10" t="str">
            <v>---</v>
          </cell>
          <cell r="B10">
            <v>0</v>
          </cell>
          <cell r="C10" t="str">
            <v>PLW13154155</v>
          </cell>
          <cell r="D10">
            <v>0</v>
          </cell>
          <cell r="E10" t="str">
            <v>PLW27150044</v>
          </cell>
          <cell r="F10">
            <v>0</v>
          </cell>
          <cell r="G10" t="str">
            <v>---</v>
          </cell>
          <cell r="H10">
            <v>0</v>
          </cell>
          <cell r="I10" t="str">
            <v>---</v>
          </cell>
          <cell r="J10">
            <v>0</v>
          </cell>
          <cell r="K10" t="str">
            <v>---</v>
          </cell>
          <cell r="L10">
            <v>0</v>
          </cell>
          <cell r="M10">
            <v>0</v>
          </cell>
          <cell r="N10">
            <v>0</v>
          </cell>
          <cell r="O10">
            <v>0</v>
          </cell>
          <cell r="P10">
            <v>0</v>
          </cell>
          <cell r="Q10">
            <v>0</v>
          </cell>
          <cell r="R10">
            <v>0</v>
          </cell>
          <cell r="S10">
            <v>0</v>
          </cell>
          <cell r="T10">
            <v>0</v>
          </cell>
          <cell r="U10">
            <v>0</v>
          </cell>
          <cell r="V10">
            <v>0</v>
          </cell>
          <cell r="W10">
            <v>0</v>
          </cell>
          <cell r="X10">
            <v>0</v>
          </cell>
        </row>
        <row r="11">
          <cell r="A11" t="str">
            <v>---</v>
          </cell>
          <cell r="B11">
            <v>0</v>
          </cell>
          <cell r="C11" t="str">
            <v>PLW13154156</v>
          </cell>
          <cell r="D11">
            <v>0</v>
          </cell>
          <cell r="E11" t="str">
            <v>PLW27150045</v>
          </cell>
          <cell r="F11">
            <v>0</v>
          </cell>
          <cell r="G11" t="str">
            <v>---</v>
          </cell>
          <cell r="H11">
            <v>0</v>
          </cell>
          <cell r="I11" t="str">
            <v>---</v>
          </cell>
          <cell r="J11">
            <v>0</v>
          </cell>
          <cell r="K11" t="str">
            <v>---</v>
          </cell>
          <cell r="L11">
            <v>0</v>
          </cell>
          <cell r="M11">
            <v>0</v>
          </cell>
          <cell r="N11">
            <v>0</v>
          </cell>
          <cell r="O11">
            <v>0</v>
          </cell>
          <cell r="P11">
            <v>0</v>
          </cell>
          <cell r="Q11">
            <v>0</v>
          </cell>
          <cell r="R11">
            <v>0</v>
          </cell>
          <cell r="S11">
            <v>0</v>
          </cell>
          <cell r="T11">
            <v>0</v>
          </cell>
          <cell r="U11">
            <v>0</v>
          </cell>
          <cell r="V11">
            <v>0</v>
          </cell>
          <cell r="W11">
            <v>0</v>
          </cell>
          <cell r="X11">
            <v>0</v>
          </cell>
        </row>
        <row r="12">
          <cell r="A12" t="str">
            <v>---</v>
          </cell>
          <cell r="B12">
            <v>0</v>
          </cell>
          <cell r="C12" t="str">
            <v>PLW13154159</v>
          </cell>
          <cell r="D12">
            <v>0</v>
          </cell>
          <cell r="E12" t="str">
            <v>PLW35150178</v>
          </cell>
          <cell r="F12">
            <v>0</v>
          </cell>
          <cell r="G12" t="str">
            <v>---</v>
          </cell>
          <cell r="H12">
            <v>0</v>
          </cell>
          <cell r="I12" t="str">
            <v>---</v>
          </cell>
          <cell r="J12">
            <v>0</v>
          </cell>
          <cell r="K12" t="str">
            <v>---</v>
          </cell>
          <cell r="L12">
            <v>0</v>
          </cell>
          <cell r="M12">
            <v>0</v>
          </cell>
          <cell r="N12">
            <v>0</v>
          </cell>
          <cell r="O12">
            <v>0</v>
          </cell>
          <cell r="P12">
            <v>0</v>
          </cell>
          <cell r="Q12">
            <v>0</v>
          </cell>
          <cell r="R12">
            <v>0</v>
          </cell>
          <cell r="S12">
            <v>0</v>
          </cell>
          <cell r="T12">
            <v>0</v>
          </cell>
          <cell r="U12">
            <v>0</v>
          </cell>
          <cell r="V12">
            <v>0</v>
          </cell>
          <cell r="W12">
            <v>0</v>
          </cell>
          <cell r="X12">
            <v>0</v>
          </cell>
        </row>
        <row r="13">
          <cell r="A13" t="str">
            <v>---</v>
          </cell>
          <cell r="B13">
            <v>0</v>
          </cell>
          <cell r="C13" t="str">
            <v>PLW13154160</v>
          </cell>
          <cell r="D13">
            <v>0</v>
          </cell>
          <cell r="E13" t="str">
            <v>PLW35150191</v>
          </cell>
          <cell r="F13">
            <v>0</v>
          </cell>
          <cell r="G13" t="str">
            <v>---</v>
          </cell>
          <cell r="H13">
            <v>0</v>
          </cell>
          <cell r="I13" t="str">
            <v>---</v>
          </cell>
          <cell r="J13">
            <v>0</v>
          </cell>
          <cell r="K13" t="str">
            <v>---</v>
          </cell>
          <cell r="L13">
            <v>0</v>
          </cell>
          <cell r="M13">
            <v>0</v>
          </cell>
          <cell r="N13">
            <v>0</v>
          </cell>
          <cell r="O13">
            <v>0</v>
          </cell>
          <cell r="P13">
            <v>0</v>
          </cell>
          <cell r="Q13">
            <v>0</v>
          </cell>
          <cell r="R13">
            <v>0</v>
          </cell>
          <cell r="S13">
            <v>0</v>
          </cell>
          <cell r="T13">
            <v>0</v>
          </cell>
          <cell r="U13">
            <v>0</v>
          </cell>
          <cell r="V13">
            <v>0</v>
          </cell>
          <cell r="W13">
            <v>0</v>
          </cell>
          <cell r="X13">
            <v>0</v>
          </cell>
        </row>
        <row r="14">
          <cell r="A14" t="str">
            <v>---</v>
          </cell>
          <cell r="B14">
            <v>0</v>
          </cell>
          <cell r="C14" t="str">
            <v>PLW13154161</v>
          </cell>
          <cell r="D14">
            <v>0</v>
          </cell>
          <cell r="E14" t="str">
            <v>PLW35150194</v>
          </cell>
          <cell r="F14">
            <v>0</v>
          </cell>
          <cell r="G14" t="str">
            <v>---</v>
          </cell>
          <cell r="H14">
            <v>0</v>
          </cell>
          <cell r="I14" t="str">
            <v>---</v>
          </cell>
          <cell r="J14">
            <v>0</v>
          </cell>
          <cell r="K14" t="str">
            <v>---</v>
          </cell>
          <cell r="L14">
            <v>0</v>
          </cell>
          <cell r="M14">
            <v>0</v>
          </cell>
          <cell r="N14">
            <v>0</v>
          </cell>
          <cell r="O14">
            <v>0</v>
          </cell>
          <cell r="P14">
            <v>0</v>
          </cell>
          <cell r="Q14">
            <v>0</v>
          </cell>
          <cell r="R14">
            <v>0</v>
          </cell>
          <cell r="S14">
            <v>0</v>
          </cell>
          <cell r="T14">
            <v>0</v>
          </cell>
          <cell r="U14">
            <v>0</v>
          </cell>
          <cell r="V14">
            <v>0</v>
          </cell>
          <cell r="W14">
            <v>0</v>
          </cell>
          <cell r="X14">
            <v>0</v>
          </cell>
        </row>
        <row r="15">
          <cell r="A15" t="str">
            <v>---</v>
          </cell>
          <cell r="B15">
            <v>0</v>
          </cell>
          <cell r="C15" t="str">
            <v>PLW13154162</v>
          </cell>
          <cell r="D15">
            <v>0</v>
          </cell>
          <cell r="E15" t="str">
            <v>PLW35150197</v>
          </cell>
          <cell r="F15">
            <v>0</v>
          </cell>
          <cell r="G15" t="str">
            <v>---</v>
          </cell>
          <cell r="H15">
            <v>0</v>
          </cell>
          <cell r="I15" t="str">
            <v>---</v>
          </cell>
          <cell r="J15">
            <v>0</v>
          </cell>
          <cell r="K15" t="str">
            <v>---</v>
          </cell>
          <cell r="L15">
            <v>0</v>
          </cell>
          <cell r="M15">
            <v>0</v>
          </cell>
          <cell r="N15">
            <v>0</v>
          </cell>
          <cell r="O15">
            <v>0</v>
          </cell>
          <cell r="P15">
            <v>0</v>
          </cell>
          <cell r="Q15">
            <v>0</v>
          </cell>
          <cell r="R15">
            <v>0</v>
          </cell>
          <cell r="S15">
            <v>0</v>
          </cell>
          <cell r="T15">
            <v>0</v>
          </cell>
          <cell r="U15">
            <v>0</v>
          </cell>
          <cell r="V15">
            <v>0</v>
          </cell>
          <cell r="W15">
            <v>0</v>
          </cell>
          <cell r="X15">
            <v>0</v>
          </cell>
        </row>
        <row r="16">
          <cell r="A16" t="str">
            <v>---</v>
          </cell>
          <cell r="B16">
            <v>0</v>
          </cell>
          <cell r="C16" t="str">
            <v>PLW13154163</v>
          </cell>
          <cell r="D16">
            <v>0</v>
          </cell>
          <cell r="E16" t="str">
            <v>PLW35150212</v>
          </cell>
          <cell r="F16">
            <v>0</v>
          </cell>
          <cell r="G16" t="str">
            <v>---</v>
          </cell>
          <cell r="H16">
            <v>0</v>
          </cell>
          <cell r="I16" t="str">
            <v>---</v>
          </cell>
          <cell r="J16">
            <v>0</v>
          </cell>
          <cell r="K16" t="str">
            <v>---</v>
          </cell>
          <cell r="L16">
            <v>0</v>
          </cell>
          <cell r="M16">
            <v>0</v>
          </cell>
          <cell r="N16">
            <v>0</v>
          </cell>
          <cell r="O16">
            <v>0</v>
          </cell>
          <cell r="P16">
            <v>0</v>
          </cell>
          <cell r="Q16">
            <v>0</v>
          </cell>
          <cell r="R16">
            <v>0</v>
          </cell>
          <cell r="S16">
            <v>0</v>
          </cell>
          <cell r="T16">
            <v>0</v>
          </cell>
          <cell r="U16">
            <v>0</v>
          </cell>
          <cell r="V16">
            <v>0</v>
          </cell>
          <cell r="W16">
            <v>0</v>
          </cell>
          <cell r="X16">
            <v>0</v>
          </cell>
        </row>
        <row r="17">
          <cell r="A17" t="str">
            <v>---</v>
          </cell>
          <cell r="B17">
            <v>0</v>
          </cell>
          <cell r="C17" t="str">
            <v>PLW13154165</v>
          </cell>
          <cell r="D17">
            <v>0</v>
          </cell>
          <cell r="E17" t="str">
            <v>PLW35150219</v>
          </cell>
          <cell r="F17">
            <v>0</v>
          </cell>
          <cell r="G17" t="str">
            <v>---</v>
          </cell>
          <cell r="H17">
            <v>0</v>
          </cell>
          <cell r="I17" t="str">
            <v>---</v>
          </cell>
          <cell r="J17">
            <v>0</v>
          </cell>
          <cell r="K17" t="str">
            <v>---</v>
          </cell>
          <cell r="L17">
            <v>0</v>
          </cell>
          <cell r="M17">
            <v>0</v>
          </cell>
          <cell r="N17">
            <v>0</v>
          </cell>
          <cell r="O17">
            <v>0</v>
          </cell>
          <cell r="P17">
            <v>0</v>
          </cell>
          <cell r="Q17">
            <v>0</v>
          </cell>
          <cell r="R17">
            <v>0</v>
          </cell>
          <cell r="S17">
            <v>0</v>
          </cell>
          <cell r="T17">
            <v>0</v>
          </cell>
          <cell r="U17">
            <v>0</v>
          </cell>
          <cell r="V17">
            <v>0</v>
          </cell>
          <cell r="W17">
            <v>0</v>
          </cell>
          <cell r="X17">
            <v>0</v>
          </cell>
        </row>
        <row r="18">
          <cell r="A18" t="str">
            <v>---</v>
          </cell>
          <cell r="B18">
            <v>0</v>
          </cell>
          <cell r="C18" t="str">
            <v>PLW13154166</v>
          </cell>
          <cell r="D18">
            <v>0</v>
          </cell>
          <cell r="E18" t="str">
            <v>PLW35150223</v>
          </cell>
          <cell r="F18">
            <v>0</v>
          </cell>
          <cell r="G18" t="str">
            <v>---</v>
          </cell>
          <cell r="H18">
            <v>0</v>
          </cell>
          <cell r="I18" t="str">
            <v>---</v>
          </cell>
          <cell r="J18">
            <v>0</v>
          </cell>
          <cell r="K18" t="str">
            <v>---</v>
          </cell>
          <cell r="L18">
            <v>0</v>
          </cell>
          <cell r="M18">
            <v>0</v>
          </cell>
          <cell r="N18">
            <v>0</v>
          </cell>
          <cell r="O18">
            <v>0</v>
          </cell>
          <cell r="P18">
            <v>0</v>
          </cell>
          <cell r="Q18">
            <v>0</v>
          </cell>
          <cell r="R18">
            <v>0</v>
          </cell>
          <cell r="S18">
            <v>0</v>
          </cell>
          <cell r="T18">
            <v>0</v>
          </cell>
          <cell r="U18">
            <v>0</v>
          </cell>
          <cell r="V18">
            <v>0</v>
          </cell>
          <cell r="W18">
            <v>0</v>
          </cell>
          <cell r="X18">
            <v>0</v>
          </cell>
        </row>
        <row r="19">
          <cell r="A19" t="str">
            <v>---</v>
          </cell>
          <cell r="B19">
            <v>0</v>
          </cell>
          <cell r="C19" t="str">
            <v>PLW13154167</v>
          </cell>
          <cell r="D19">
            <v>0</v>
          </cell>
          <cell r="E19" t="str">
            <v>PLW35150224</v>
          </cell>
          <cell r="F19">
            <v>0</v>
          </cell>
          <cell r="G19" t="str">
            <v>---</v>
          </cell>
          <cell r="H19">
            <v>0</v>
          </cell>
          <cell r="I19" t="str">
            <v>---</v>
          </cell>
          <cell r="J19">
            <v>0</v>
          </cell>
          <cell r="K19" t="str">
            <v>---</v>
          </cell>
          <cell r="L19">
            <v>0</v>
          </cell>
          <cell r="M19">
            <v>0</v>
          </cell>
          <cell r="N19">
            <v>0</v>
          </cell>
          <cell r="O19">
            <v>0</v>
          </cell>
          <cell r="P19">
            <v>0</v>
          </cell>
          <cell r="Q19">
            <v>0</v>
          </cell>
          <cell r="R19">
            <v>0</v>
          </cell>
          <cell r="S19">
            <v>0</v>
          </cell>
          <cell r="T19">
            <v>0</v>
          </cell>
          <cell r="U19">
            <v>0</v>
          </cell>
          <cell r="V19">
            <v>0</v>
          </cell>
          <cell r="W19">
            <v>0</v>
          </cell>
          <cell r="X19">
            <v>0</v>
          </cell>
        </row>
        <row r="20">
          <cell r="A20" t="str">
            <v>---</v>
          </cell>
          <cell r="B20">
            <v>0</v>
          </cell>
          <cell r="C20" t="str">
            <v>PLW13154168</v>
          </cell>
          <cell r="D20">
            <v>0</v>
          </cell>
          <cell r="E20" t="str">
            <v>PLW35150227</v>
          </cell>
          <cell r="F20">
            <v>0</v>
          </cell>
          <cell r="G20" t="str">
            <v>---</v>
          </cell>
          <cell r="H20">
            <v>0</v>
          </cell>
          <cell r="I20" t="str">
            <v>---</v>
          </cell>
          <cell r="J20">
            <v>0</v>
          </cell>
          <cell r="K20" t="str">
            <v>---</v>
          </cell>
          <cell r="L20">
            <v>0</v>
          </cell>
          <cell r="M20">
            <v>0</v>
          </cell>
          <cell r="N20">
            <v>0</v>
          </cell>
          <cell r="O20">
            <v>0</v>
          </cell>
          <cell r="P20">
            <v>0</v>
          </cell>
          <cell r="Q20">
            <v>0</v>
          </cell>
          <cell r="R20">
            <v>0</v>
          </cell>
          <cell r="S20">
            <v>0</v>
          </cell>
          <cell r="T20">
            <v>0</v>
          </cell>
          <cell r="U20">
            <v>0</v>
          </cell>
          <cell r="V20">
            <v>0</v>
          </cell>
          <cell r="W20">
            <v>0</v>
          </cell>
          <cell r="X20">
            <v>0</v>
          </cell>
        </row>
        <row r="21">
          <cell r="A21" t="str">
            <v>---</v>
          </cell>
          <cell r="B21">
            <v>0</v>
          </cell>
          <cell r="C21" t="str">
            <v>PLW13154169</v>
          </cell>
          <cell r="D21">
            <v>0</v>
          </cell>
          <cell r="E21" t="str">
            <v>PLW35150229</v>
          </cell>
          <cell r="F21">
            <v>0</v>
          </cell>
          <cell r="G21" t="str">
            <v>---</v>
          </cell>
          <cell r="H21">
            <v>0</v>
          </cell>
          <cell r="I21" t="str">
            <v>---</v>
          </cell>
          <cell r="J21">
            <v>0</v>
          </cell>
          <cell r="K21" t="str">
            <v>---</v>
          </cell>
          <cell r="L21">
            <v>0</v>
          </cell>
          <cell r="M21">
            <v>0</v>
          </cell>
          <cell r="N21">
            <v>0</v>
          </cell>
          <cell r="O21">
            <v>0</v>
          </cell>
          <cell r="P21">
            <v>0</v>
          </cell>
          <cell r="Q21">
            <v>0</v>
          </cell>
          <cell r="R21">
            <v>0</v>
          </cell>
          <cell r="S21">
            <v>0</v>
          </cell>
          <cell r="T21">
            <v>0</v>
          </cell>
          <cell r="U21">
            <v>0</v>
          </cell>
          <cell r="V21">
            <v>0</v>
          </cell>
          <cell r="W21">
            <v>0</v>
          </cell>
          <cell r="X21">
            <v>0</v>
          </cell>
        </row>
        <row r="22">
          <cell r="A22" t="str">
            <v>---</v>
          </cell>
          <cell r="B22">
            <v>0</v>
          </cell>
          <cell r="C22" t="str">
            <v>PLW13154170</v>
          </cell>
          <cell r="D22">
            <v>0</v>
          </cell>
          <cell r="E22" t="str">
            <v>PLW35150230</v>
          </cell>
          <cell r="F22">
            <v>0</v>
          </cell>
          <cell r="G22" t="str">
            <v>---</v>
          </cell>
          <cell r="H22">
            <v>0</v>
          </cell>
          <cell r="I22" t="str">
            <v>---</v>
          </cell>
          <cell r="J22">
            <v>0</v>
          </cell>
          <cell r="K22" t="str">
            <v>---</v>
          </cell>
          <cell r="L22">
            <v>0</v>
          </cell>
          <cell r="M22">
            <v>0</v>
          </cell>
          <cell r="N22">
            <v>0</v>
          </cell>
          <cell r="O22">
            <v>0</v>
          </cell>
          <cell r="P22">
            <v>0</v>
          </cell>
          <cell r="Q22">
            <v>0</v>
          </cell>
          <cell r="R22">
            <v>0</v>
          </cell>
          <cell r="S22">
            <v>0</v>
          </cell>
          <cell r="T22">
            <v>0</v>
          </cell>
          <cell r="U22">
            <v>0</v>
          </cell>
          <cell r="V22">
            <v>0</v>
          </cell>
          <cell r="W22">
            <v>0</v>
          </cell>
          <cell r="X22">
            <v>0</v>
          </cell>
        </row>
        <row r="23">
          <cell r="A23" t="str">
            <v>---</v>
          </cell>
          <cell r="B23">
            <v>0</v>
          </cell>
          <cell r="C23" t="str">
            <v>PLW13154171</v>
          </cell>
          <cell r="D23">
            <v>0</v>
          </cell>
          <cell r="E23" t="str">
            <v>---</v>
          </cell>
          <cell r="F23">
            <v>0</v>
          </cell>
          <cell r="G23" t="str">
            <v>---</v>
          </cell>
          <cell r="H23">
            <v>0</v>
          </cell>
          <cell r="I23" t="str">
            <v>---</v>
          </cell>
          <cell r="J23">
            <v>0</v>
          </cell>
          <cell r="K23" t="str">
            <v>---</v>
          </cell>
          <cell r="L23">
            <v>0</v>
          </cell>
          <cell r="M23">
            <v>0</v>
          </cell>
          <cell r="N23">
            <v>0</v>
          </cell>
          <cell r="O23">
            <v>0</v>
          </cell>
          <cell r="P23">
            <v>0</v>
          </cell>
          <cell r="Q23">
            <v>0</v>
          </cell>
          <cell r="R23">
            <v>0</v>
          </cell>
          <cell r="S23">
            <v>0</v>
          </cell>
          <cell r="T23">
            <v>0</v>
          </cell>
          <cell r="U23">
            <v>0</v>
          </cell>
          <cell r="V23">
            <v>0</v>
          </cell>
          <cell r="W23">
            <v>0</v>
          </cell>
          <cell r="X23">
            <v>0</v>
          </cell>
        </row>
        <row r="24">
          <cell r="A24" t="str">
            <v>---</v>
          </cell>
          <cell r="B24">
            <v>0</v>
          </cell>
          <cell r="C24" t="str">
            <v>PLW18155546</v>
          </cell>
          <cell r="D24">
            <v>0</v>
          </cell>
          <cell r="E24" t="str">
            <v>---</v>
          </cell>
          <cell r="F24">
            <v>0</v>
          </cell>
          <cell r="G24" t="str">
            <v>---</v>
          </cell>
          <cell r="H24">
            <v>0</v>
          </cell>
          <cell r="I24" t="str">
            <v>---</v>
          </cell>
          <cell r="J24">
            <v>0</v>
          </cell>
          <cell r="K24" t="str">
            <v>---</v>
          </cell>
          <cell r="L24">
            <v>0</v>
          </cell>
          <cell r="M24">
            <v>0</v>
          </cell>
          <cell r="N24">
            <v>0</v>
          </cell>
          <cell r="O24">
            <v>0</v>
          </cell>
          <cell r="P24">
            <v>0</v>
          </cell>
          <cell r="Q24">
            <v>0</v>
          </cell>
          <cell r="R24">
            <v>0</v>
          </cell>
          <cell r="S24">
            <v>0</v>
          </cell>
          <cell r="T24">
            <v>0</v>
          </cell>
          <cell r="U24">
            <v>0</v>
          </cell>
          <cell r="V24">
            <v>0</v>
          </cell>
          <cell r="W24">
            <v>0</v>
          </cell>
          <cell r="X24">
            <v>0</v>
          </cell>
        </row>
        <row r="25">
          <cell r="A25" t="str">
            <v>---</v>
          </cell>
          <cell r="B25">
            <v>0</v>
          </cell>
          <cell r="C25" t="str">
            <v>PLW18155547</v>
          </cell>
          <cell r="D25">
            <v>0</v>
          </cell>
          <cell r="E25" t="str">
            <v>---</v>
          </cell>
          <cell r="F25">
            <v>0</v>
          </cell>
          <cell r="G25" t="str">
            <v>---</v>
          </cell>
          <cell r="H25">
            <v>0</v>
          </cell>
          <cell r="I25" t="str">
            <v>---</v>
          </cell>
          <cell r="J25">
            <v>0</v>
          </cell>
          <cell r="K25" t="str">
            <v>---</v>
          </cell>
          <cell r="L25">
            <v>0</v>
          </cell>
          <cell r="M25">
            <v>0</v>
          </cell>
          <cell r="N25">
            <v>0</v>
          </cell>
          <cell r="O25">
            <v>0</v>
          </cell>
          <cell r="P25">
            <v>0</v>
          </cell>
          <cell r="Q25">
            <v>0</v>
          </cell>
          <cell r="R25">
            <v>0</v>
          </cell>
          <cell r="S25">
            <v>0</v>
          </cell>
          <cell r="T25">
            <v>0</v>
          </cell>
          <cell r="U25">
            <v>0</v>
          </cell>
          <cell r="V25">
            <v>0</v>
          </cell>
          <cell r="W25">
            <v>0</v>
          </cell>
          <cell r="X25">
            <v>0</v>
          </cell>
        </row>
        <row r="26">
          <cell r="A26" t="str">
            <v>---</v>
          </cell>
          <cell r="B26">
            <v>0</v>
          </cell>
          <cell r="C26" t="str">
            <v>PLW18155551</v>
          </cell>
          <cell r="D26">
            <v>0</v>
          </cell>
          <cell r="E26" t="str">
            <v>---</v>
          </cell>
          <cell r="F26">
            <v>0</v>
          </cell>
          <cell r="G26" t="str">
            <v>---</v>
          </cell>
          <cell r="H26">
            <v>0</v>
          </cell>
          <cell r="I26" t="str">
            <v>---</v>
          </cell>
          <cell r="J26">
            <v>0</v>
          </cell>
          <cell r="K26" t="str">
            <v>---</v>
          </cell>
          <cell r="L26">
            <v>0</v>
          </cell>
          <cell r="M26">
            <v>0</v>
          </cell>
          <cell r="N26">
            <v>0</v>
          </cell>
          <cell r="O26">
            <v>0</v>
          </cell>
          <cell r="P26">
            <v>0</v>
          </cell>
          <cell r="Q26">
            <v>0</v>
          </cell>
          <cell r="R26">
            <v>0</v>
          </cell>
          <cell r="S26">
            <v>0</v>
          </cell>
          <cell r="T26">
            <v>0</v>
          </cell>
          <cell r="U26">
            <v>0</v>
          </cell>
          <cell r="V26">
            <v>0</v>
          </cell>
          <cell r="W26">
            <v>0</v>
          </cell>
          <cell r="X26">
            <v>0</v>
          </cell>
        </row>
        <row r="27">
          <cell r="A27" t="str">
            <v>---</v>
          </cell>
          <cell r="B27">
            <v>0</v>
          </cell>
          <cell r="C27" t="str">
            <v>PLW18155553</v>
          </cell>
          <cell r="D27">
            <v>0</v>
          </cell>
          <cell r="E27" t="str">
            <v>---</v>
          </cell>
          <cell r="F27">
            <v>0</v>
          </cell>
          <cell r="G27" t="str">
            <v>---</v>
          </cell>
          <cell r="H27">
            <v>0</v>
          </cell>
          <cell r="I27" t="str">
            <v>---</v>
          </cell>
          <cell r="J27">
            <v>0</v>
          </cell>
          <cell r="K27" t="str">
            <v>---</v>
          </cell>
          <cell r="L27">
            <v>0</v>
          </cell>
          <cell r="M27">
            <v>0</v>
          </cell>
          <cell r="N27">
            <v>0</v>
          </cell>
          <cell r="O27">
            <v>0</v>
          </cell>
          <cell r="P27">
            <v>0</v>
          </cell>
          <cell r="Q27">
            <v>0</v>
          </cell>
          <cell r="R27">
            <v>0</v>
          </cell>
          <cell r="S27">
            <v>0</v>
          </cell>
          <cell r="T27">
            <v>0</v>
          </cell>
          <cell r="U27">
            <v>0</v>
          </cell>
          <cell r="V27">
            <v>0</v>
          </cell>
          <cell r="W27">
            <v>0</v>
          </cell>
          <cell r="X27">
            <v>0</v>
          </cell>
        </row>
        <row r="28">
          <cell r="A28" t="str">
            <v>---</v>
          </cell>
          <cell r="B28">
            <v>0</v>
          </cell>
          <cell r="C28" t="str">
            <v>PLW18155554</v>
          </cell>
          <cell r="D28">
            <v>0</v>
          </cell>
          <cell r="E28" t="str">
            <v>---</v>
          </cell>
          <cell r="F28">
            <v>0</v>
          </cell>
          <cell r="G28" t="str">
            <v>---</v>
          </cell>
          <cell r="H28">
            <v>0</v>
          </cell>
          <cell r="I28" t="str">
            <v>---</v>
          </cell>
          <cell r="J28">
            <v>0</v>
          </cell>
          <cell r="K28" t="str">
            <v>---</v>
          </cell>
          <cell r="L28">
            <v>0</v>
          </cell>
          <cell r="M28">
            <v>0</v>
          </cell>
          <cell r="N28">
            <v>0</v>
          </cell>
          <cell r="O28">
            <v>0</v>
          </cell>
          <cell r="P28">
            <v>0</v>
          </cell>
          <cell r="Q28">
            <v>0</v>
          </cell>
          <cell r="R28">
            <v>0</v>
          </cell>
          <cell r="S28">
            <v>0</v>
          </cell>
          <cell r="T28">
            <v>0</v>
          </cell>
          <cell r="U28">
            <v>0</v>
          </cell>
          <cell r="V28">
            <v>0</v>
          </cell>
          <cell r="W28">
            <v>0</v>
          </cell>
          <cell r="X28">
            <v>0</v>
          </cell>
        </row>
        <row r="29">
          <cell r="A29" t="str">
            <v>---</v>
          </cell>
          <cell r="B29">
            <v>0</v>
          </cell>
          <cell r="C29" t="str">
            <v>PLW18155555</v>
          </cell>
          <cell r="D29">
            <v>0</v>
          </cell>
          <cell r="E29" t="str">
            <v>---</v>
          </cell>
          <cell r="F29">
            <v>0</v>
          </cell>
          <cell r="G29" t="str">
            <v>---</v>
          </cell>
          <cell r="H29">
            <v>0</v>
          </cell>
          <cell r="I29" t="str">
            <v>---</v>
          </cell>
          <cell r="J29">
            <v>0</v>
          </cell>
          <cell r="K29" t="str">
            <v>---</v>
          </cell>
          <cell r="L29">
            <v>0</v>
          </cell>
          <cell r="M29">
            <v>0</v>
          </cell>
          <cell r="N29">
            <v>0</v>
          </cell>
          <cell r="O29">
            <v>0</v>
          </cell>
          <cell r="P29">
            <v>0</v>
          </cell>
          <cell r="Q29">
            <v>0</v>
          </cell>
          <cell r="R29">
            <v>0</v>
          </cell>
          <cell r="S29">
            <v>0</v>
          </cell>
          <cell r="T29">
            <v>0</v>
          </cell>
          <cell r="U29">
            <v>0</v>
          </cell>
          <cell r="V29">
            <v>0</v>
          </cell>
          <cell r="W29">
            <v>0</v>
          </cell>
          <cell r="X29">
            <v>0</v>
          </cell>
        </row>
        <row r="30">
          <cell r="A30" t="str">
            <v>---</v>
          </cell>
          <cell r="B30">
            <v>0</v>
          </cell>
          <cell r="C30" t="str">
            <v>PLW18155556</v>
          </cell>
          <cell r="D30">
            <v>0</v>
          </cell>
          <cell r="E30" t="str">
            <v>---</v>
          </cell>
          <cell r="F30">
            <v>0</v>
          </cell>
          <cell r="G30" t="str">
            <v>---</v>
          </cell>
          <cell r="H30">
            <v>0</v>
          </cell>
          <cell r="I30" t="str">
            <v>---</v>
          </cell>
          <cell r="J30">
            <v>0</v>
          </cell>
          <cell r="K30" t="str">
            <v>---</v>
          </cell>
          <cell r="L30">
            <v>0</v>
          </cell>
          <cell r="M30">
            <v>0</v>
          </cell>
          <cell r="N30">
            <v>0</v>
          </cell>
          <cell r="O30">
            <v>0</v>
          </cell>
          <cell r="P30">
            <v>0</v>
          </cell>
          <cell r="Q30">
            <v>0</v>
          </cell>
          <cell r="R30">
            <v>0</v>
          </cell>
          <cell r="S30">
            <v>0</v>
          </cell>
          <cell r="T30">
            <v>0</v>
          </cell>
          <cell r="U30">
            <v>0</v>
          </cell>
          <cell r="V30">
            <v>0</v>
          </cell>
          <cell r="W30">
            <v>0</v>
          </cell>
          <cell r="X30">
            <v>0</v>
          </cell>
        </row>
        <row r="31">
          <cell r="A31" t="str">
            <v>---</v>
          </cell>
          <cell r="B31">
            <v>0</v>
          </cell>
          <cell r="C31" t="str">
            <v>PLW18155558</v>
          </cell>
          <cell r="D31">
            <v>0</v>
          </cell>
          <cell r="E31" t="str">
            <v>---</v>
          </cell>
          <cell r="F31">
            <v>0</v>
          </cell>
          <cell r="G31" t="str">
            <v>---</v>
          </cell>
          <cell r="H31">
            <v>0</v>
          </cell>
          <cell r="I31" t="str">
            <v>---</v>
          </cell>
          <cell r="J31">
            <v>0</v>
          </cell>
          <cell r="K31" t="str">
            <v>---</v>
          </cell>
          <cell r="L31">
            <v>0</v>
          </cell>
          <cell r="M31">
            <v>0</v>
          </cell>
          <cell r="N31">
            <v>0</v>
          </cell>
          <cell r="O31">
            <v>0</v>
          </cell>
          <cell r="P31">
            <v>0</v>
          </cell>
          <cell r="Q31">
            <v>0</v>
          </cell>
          <cell r="R31">
            <v>0</v>
          </cell>
          <cell r="S31">
            <v>0</v>
          </cell>
          <cell r="T31">
            <v>0</v>
          </cell>
          <cell r="U31">
            <v>0</v>
          </cell>
          <cell r="V31">
            <v>0</v>
          </cell>
          <cell r="W31">
            <v>0</v>
          </cell>
          <cell r="X31">
            <v>0</v>
          </cell>
        </row>
        <row r="32">
          <cell r="A32" t="str">
            <v>---</v>
          </cell>
          <cell r="B32">
            <v>0</v>
          </cell>
          <cell r="C32" t="str">
            <v>PLW18155560</v>
          </cell>
          <cell r="D32">
            <v>0</v>
          </cell>
          <cell r="E32" t="str">
            <v>---</v>
          </cell>
          <cell r="F32">
            <v>0</v>
          </cell>
          <cell r="G32" t="str">
            <v>---</v>
          </cell>
          <cell r="H32">
            <v>0</v>
          </cell>
          <cell r="I32" t="str">
            <v>---</v>
          </cell>
          <cell r="J32">
            <v>0</v>
          </cell>
          <cell r="K32" t="str">
            <v>---</v>
          </cell>
          <cell r="L32">
            <v>0</v>
          </cell>
          <cell r="M32">
            <v>0</v>
          </cell>
          <cell r="N32">
            <v>0</v>
          </cell>
          <cell r="O32">
            <v>0</v>
          </cell>
          <cell r="P32">
            <v>0</v>
          </cell>
          <cell r="Q32">
            <v>0</v>
          </cell>
          <cell r="R32">
            <v>0</v>
          </cell>
          <cell r="S32">
            <v>0</v>
          </cell>
          <cell r="T32">
            <v>0</v>
          </cell>
          <cell r="U32">
            <v>0</v>
          </cell>
          <cell r="V32">
            <v>0</v>
          </cell>
          <cell r="W32">
            <v>0</v>
          </cell>
          <cell r="X32">
            <v>0</v>
          </cell>
        </row>
        <row r="33">
          <cell r="A33" t="str">
            <v>---</v>
          </cell>
          <cell r="B33">
            <v>0</v>
          </cell>
          <cell r="C33" t="str">
            <v>PLW18155562</v>
          </cell>
          <cell r="D33">
            <v>0</v>
          </cell>
          <cell r="E33" t="str">
            <v>---</v>
          </cell>
          <cell r="F33">
            <v>0</v>
          </cell>
          <cell r="G33" t="str">
            <v>---</v>
          </cell>
          <cell r="H33">
            <v>0</v>
          </cell>
          <cell r="I33" t="str">
            <v>---</v>
          </cell>
          <cell r="J33">
            <v>0</v>
          </cell>
          <cell r="K33" t="str">
            <v>---</v>
          </cell>
          <cell r="L33">
            <v>0</v>
          </cell>
          <cell r="M33">
            <v>0</v>
          </cell>
          <cell r="N33">
            <v>0</v>
          </cell>
          <cell r="O33">
            <v>0</v>
          </cell>
          <cell r="P33">
            <v>0</v>
          </cell>
          <cell r="Q33">
            <v>0</v>
          </cell>
          <cell r="R33">
            <v>0</v>
          </cell>
          <cell r="S33">
            <v>0</v>
          </cell>
          <cell r="T33">
            <v>0</v>
          </cell>
          <cell r="U33">
            <v>0</v>
          </cell>
          <cell r="V33">
            <v>0</v>
          </cell>
          <cell r="W33">
            <v>0</v>
          </cell>
          <cell r="X33">
            <v>0</v>
          </cell>
        </row>
        <row r="34">
          <cell r="A34" t="str">
            <v>---</v>
          </cell>
          <cell r="B34">
            <v>0</v>
          </cell>
          <cell r="C34" t="str">
            <v>PLW18155563</v>
          </cell>
          <cell r="D34">
            <v>0</v>
          </cell>
          <cell r="E34" t="str">
            <v>---</v>
          </cell>
          <cell r="F34">
            <v>0</v>
          </cell>
          <cell r="G34" t="str">
            <v>---</v>
          </cell>
          <cell r="H34">
            <v>0</v>
          </cell>
          <cell r="I34" t="str">
            <v>---</v>
          </cell>
          <cell r="J34">
            <v>0</v>
          </cell>
          <cell r="K34" t="str">
            <v>---</v>
          </cell>
          <cell r="L34">
            <v>0</v>
          </cell>
          <cell r="M34">
            <v>0</v>
          </cell>
          <cell r="N34">
            <v>0</v>
          </cell>
          <cell r="O34">
            <v>0</v>
          </cell>
          <cell r="P34">
            <v>0</v>
          </cell>
          <cell r="Q34">
            <v>0</v>
          </cell>
          <cell r="R34">
            <v>0</v>
          </cell>
          <cell r="S34">
            <v>0</v>
          </cell>
          <cell r="T34">
            <v>0</v>
          </cell>
          <cell r="U34">
            <v>0</v>
          </cell>
          <cell r="V34">
            <v>0</v>
          </cell>
          <cell r="W34">
            <v>0</v>
          </cell>
          <cell r="X34">
            <v>0</v>
          </cell>
        </row>
        <row r="35">
          <cell r="A35" t="str">
            <v>---</v>
          </cell>
          <cell r="B35">
            <v>0</v>
          </cell>
          <cell r="C35" t="str">
            <v>PLW18155564</v>
          </cell>
          <cell r="D35">
            <v>0</v>
          </cell>
          <cell r="E35" t="str">
            <v>---</v>
          </cell>
          <cell r="F35">
            <v>0</v>
          </cell>
          <cell r="G35" t="str">
            <v>---</v>
          </cell>
          <cell r="H35">
            <v>0</v>
          </cell>
          <cell r="I35" t="str">
            <v>---</v>
          </cell>
          <cell r="J35">
            <v>0</v>
          </cell>
          <cell r="K35" t="str">
            <v>---</v>
          </cell>
          <cell r="L35">
            <v>0</v>
          </cell>
          <cell r="M35">
            <v>0</v>
          </cell>
          <cell r="N35">
            <v>0</v>
          </cell>
          <cell r="O35">
            <v>0</v>
          </cell>
          <cell r="P35">
            <v>0</v>
          </cell>
          <cell r="Q35">
            <v>0</v>
          </cell>
          <cell r="R35">
            <v>0</v>
          </cell>
          <cell r="S35">
            <v>0</v>
          </cell>
          <cell r="T35">
            <v>0</v>
          </cell>
          <cell r="U35">
            <v>0</v>
          </cell>
          <cell r="V35">
            <v>0</v>
          </cell>
          <cell r="W35">
            <v>0</v>
          </cell>
          <cell r="X35">
            <v>0</v>
          </cell>
        </row>
        <row r="36">
          <cell r="A36" t="str">
            <v>---</v>
          </cell>
          <cell r="B36">
            <v>0</v>
          </cell>
          <cell r="C36" t="str">
            <v>PLW18155565</v>
          </cell>
          <cell r="D36">
            <v>0</v>
          </cell>
          <cell r="E36" t="str">
            <v>---</v>
          </cell>
          <cell r="F36">
            <v>0</v>
          </cell>
          <cell r="G36" t="str">
            <v>---</v>
          </cell>
          <cell r="H36">
            <v>0</v>
          </cell>
          <cell r="I36" t="str">
            <v>---</v>
          </cell>
          <cell r="J36">
            <v>0</v>
          </cell>
          <cell r="K36" t="str">
            <v>---</v>
          </cell>
          <cell r="L36">
            <v>0</v>
          </cell>
          <cell r="M36">
            <v>0</v>
          </cell>
          <cell r="N36">
            <v>0</v>
          </cell>
          <cell r="O36">
            <v>0</v>
          </cell>
          <cell r="P36">
            <v>0</v>
          </cell>
          <cell r="Q36">
            <v>0</v>
          </cell>
          <cell r="R36">
            <v>0</v>
          </cell>
          <cell r="S36">
            <v>0</v>
          </cell>
          <cell r="T36">
            <v>0</v>
          </cell>
          <cell r="U36">
            <v>0</v>
          </cell>
          <cell r="V36">
            <v>0</v>
          </cell>
          <cell r="W36">
            <v>0</v>
          </cell>
          <cell r="X36">
            <v>0</v>
          </cell>
        </row>
        <row r="37">
          <cell r="A37" t="str">
            <v>---</v>
          </cell>
          <cell r="B37">
            <v>0</v>
          </cell>
          <cell r="C37" t="str">
            <v>PLW18155567</v>
          </cell>
          <cell r="D37">
            <v>0</v>
          </cell>
          <cell r="E37" t="str">
            <v>---</v>
          </cell>
          <cell r="F37">
            <v>0</v>
          </cell>
          <cell r="G37" t="str">
            <v>---</v>
          </cell>
          <cell r="H37">
            <v>0</v>
          </cell>
          <cell r="I37" t="str">
            <v>---</v>
          </cell>
          <cell r="J37">
            <v>0</v>
          </cell>
          <cell r="K37" t="str">
            <v>---</v>
          </cell>
          <cell r="L37">
            <v>0</v>
          </cell>
          <cell r="M37">
            <v>0</v>
          </cell>
          <cell r="N37">
            <v>0</v>
          </cell>
          <cell r="O37">
            <v>0</v>
          </cell>
          <cell r="P37">
            <v>0</v>
          </cell>
          <cell r="Q37">
            <v>0</v>
          </cell>
          <cell r="R37">
            <v>0</v>
          </cell>
          <cell r="S37">
            <v>0</v>
          </cell>
          <cell r="T37">
            <v>0</v>
          </cell>
          <cell r="U37">
            <v>0</v>
          </cell>
          <cell r="V37">
            <v>0</v>
          </cell>
          <cell r="W37">
            <v>0</v>
          </cell>
          <cell r="X37">
            <v>0</v>
          </cell>
        </row>
        <row r="38">
          <cell r="A38" t="str">
            <v>---</v>
          </cell>
          <cell r="B38">
            <v>0</v>
          </cell>
          <cell r="C38" t="str">
            <v>PLW18155568</v>
          </cell>
          <cell r="D38">
            <v>0</v>
          </cell>
          <cell r="E38" t="str">
            <v>---</v>
          </cell>
          <cell r="F38">
            <v>0</v>
          </cell>
          <cell r="G38" t="str">
            <v>---</v>
          </cell>
          <cell r="H38">
            <v>0</v>
          </cell>
          <cell r="I38" t="str">
            <v>---</v>
          </cell>
          <cell r="J38">
            <v>0</v>
          </cell>
          <cell r="K38" t="str">
            <v>---</v>
          </cell>
          <cell r="L38">
            <v>0</v>
          </cell>
          <cell r="M38">
            <v>0</v>
          </cell>
          <cell r="N38">
            <v>0</v>
          </cell>
          <cell r="O38">
            <v>0</v>
          </cell>
          <cell r="P38">
            <v>0</v>
          </cell>
          <cell r="Q38">
            <v>0</v>
          </cell>
          <cell r="R38">
            <v>0</v>
          </cell>
          <cell r="S38">
            <v>0</v>
          </cell>
          <cell r="T38">
            <v>0</v>
          </cell>
          <cell r="U38">
            <v>0</v>
          </cell>
          <cell r="V38">
            <v>0</v>
          </cell>
          <cell r="W38">
            <v>0</v>
          </cell>
          <cell r="X38">
            <v>0</v>
          </cell>
        </row>
        <row r="39">
          <cell r="A39" t="str">
            <v>---</v>
          </cell>
          <cell r="B39">
            <v>0</v>
          </cell>
          <cell r="C39" t="str">
            <v>PLW18155569</v>
          </cell>
          <cell r="D39">
            <v>0</v>
          </cell>
          <cell r="E39" t="str">
            <v>---</v>
          </cell>
          <cell r="F39">
            <v>0</v>
          </cell>
          <cell r="G39" t="str">
            <v>---</v>
          </cell>
          <cell r="H39">
            <v>0</v>
          </cell>
          <cell r="I39" t="str">
            <v>---</v>
          </cell>
          <cell r="J39">
            <v>0</v>
          </cell>
          <cell r="K39" t="str">
            <v>---</v>
          </cell>
          <cell r="L39">
            <v>0</v>
          </cell>
          <cell r="M39">
            <v>0</v>
          </cell>
          <cell r="N39">
            <v>0</v>
          </cell>
          <cell r="O39">
            <v>0</v>
          </cell>
          <cell r="P39">
            <v>0</v>
          </cell>
          <cell r="Q39">
            <v>0</v>
          </cell>
          <cell r="R39">
            <v>0</v>
          </cell>
          <cell r="S39">
            <v>0</v>
          </cell>
          <cell r="T39">
            <v>0</v>
          </cell>
          <cell r="U39">
            <v>0</v>
          </cell>
          <cell r="V39">
            <v>0</v>
          </cell>
          <cell r="W39">
            <v>0</v>
          </cell>
          <cell r="X39">
            <v>0</v>
          </cell>
        </row>
        <row r="40">
          <cell r="A40" t="str">
            <v>---</v>
          </cell>
          <cell r="B40">
            <v>0</v>
          </cell>
          <cell r="C40" t="str">
            <v>PLW18155571</v>
          </cell>
          <cell r="D40">
            <v>0</v>
          </cell>
          <cell r="E40" t="str">
            <v>---</v>
          </cell>
          <cell r="F40">
            <v>0</v>
          </cell>
          <cell r="G40" t="str">
            <v>---</v>
          </cell>
          <cell r="H40">
            <v>0</v>
          </cell>
          <cell r="I40" t="str">
            <v>---</v>
          </cell>
          <cell r="J40">
            <v>0</v>
          </cell>
          <cell r="K40" t="str">
            <v>---</v>
          </cell>
          <cell r="L40">
            <v>0</v>
          </cell>
          <cell r="M40">
            <v>0</v>
          </cell>
          <cell r="N40">
            <v>0</v>
          </cell>
          <cell r="O40">
            <v>0</v>
          </cell>
          <cell r="P40">
            <v>0</v>
          </cell>
          <cell r="Q40">
            <v>0</v>
          </cell>
          <cell r="R40">
            <v>0</v>
          </cell>
          <cell r="S40">
            <v>0</v>
          </cell>
          <cell r="T40">
            <v>0</v>
          </cell>
          <cell r="U40">
            <v>0</v>
          </cell>
          <cell r="V40">
            <v>0</v>
          </cell>
          <cell r="W40">
            <v>0</v>
          </cell>
          <cell r="X40">
            <v>0</v>
          </cell>
        </row>
        <row r="41">
          <cell r="A41" t="str">
            <v>---</v>
          </cell>
          <cell r="B41">
            <v>0</v>
          </cell>
          <cell r="C41" t="str">
            <v>PLW18155572</v>
          </cell>
          <cell r="D41">
            <v>0</v>
          </cell>
          <cell r="E41" t="str">
            <v>---</v>
          </cell>
          <cell r="F41">
            <v>0</v>
          </cell>
          <cell r="G41" t="str">
            <v>---</v>
          </cell>
          <cell r="H41">
            <v>0</v>
          </cell>
          <cell r="I41" t="str">
            <v>---</v>
          </cell>
          <cell r="J41">
            <v>0</v>
          </cell>
          <cell r="K41" t="str">
            <v>---</v>
          </cell>
          <cell r="L41">
            <v>0</v>
          </cell>
          <cell r="M41">
            <v>0</v>
          </cell>
          <cell r="N41">
            <v>0</v>
          </cell>
          <cell r="O41">
            <v>0</v>
          </cell>
          <cell r="P41">
            <v>0</v>
          </cell>
          <cell r="Q41">
            <v>0</v>
          </cell>
          <cell r="R41">
            <v>0</v>
          </cell>
          <cell r="S41">
            <v>0</v>
          </cell>
          <cell r="T41">
            <v>0</v>
          </cell>
          <cell r="U41">
            <v>0</v>
          </cell>
          <cell r="V41">
            <v>0</v>
          </cell>
          <cell r="W41">
            <v>0</v>
          </cell>
          <cell r="X41">
            <v>0</v>
          </cell>
        </row>
        <row r="42">
          <cell r="A42" t="str">
            <v>---</v>
          </cell>
          <cell r="B42">
            <v>0</v>
          </cell>
          <cell r="C42" t="str">
            <v>PLW18155573</v>
          </cell>
          <cell r="D42">
            <v>0</v>
          </cell>
          <cell r="E42" t="str">
            <v>---</v>
          </cell>
          <cell r="F42">
            <v>0</v>
          </cell>
          <cell r="G42" t="str">
            <v>---</v>
          </cell>
          <cell r="H42">
            <v>0</v>
          </cell>
          <cell r="I42" t="str">
            <v>---</v>
          </cell>
          <cell r="J42">
            <v>0</v>
          </cell>
          <cell r="K42" t="str">
            <v>---</v>
          </cell>
          <cell r="L42">
            <v>0</v>
          </cell>
          <cell r="M42">
            <v>0</v>
          </cell>
          <cell r="N42">
            <v>0</v>
          </cell>
          <cell r="O42">
            <v>0</v>
          </cell>
          <cell r="P42">
            <v>0</v>
          </cell>
          <cell r="Q42">
            <v>0</v>
          </cell>
          <cell r="R42">
            <v>0</v>
          </cell>
          <cell r="S42">
            <v>0</v>
          </cell>
          <cell r="T42">
            <v>0</v>
          </cell>
          <cell r="U42">
            <v>0</v>
          </cell>
          <cell r="V42">
            <v>0</v>
          </cell>
          <cell r="W42">
            <v>0</v>
          </cell>
          <cell r="X42">
            <v>0</v>
          </cell>
        </row>
        <row r="43">
          <cell r="A43" t="str">
            <v>---</v>
          </cell>
          <cell r="B43">
            <v>0</v>
          </cell>
          <cell r="C43" t="str">
            <v>PLW18155576</v>
          </cell>
          <cell r="D43">
            <v>0</v>
          </cell>
          <cell r="E43" t="str">
            <v>---</v>
          </cell>
          <cell r="F43">
            <v>0</v>
          </cell>
          <cell r="G43" t="str">
            <v>---</v>
          </cell>
          <cell r="H43">
            <v>0</v>
          </cell>
          <cell r="I43" t="str">
            <v>---</v>
          </cell>
          <cell r="J43">
            <v>0</v>
          </cell>
          <cell r="K43" t="str">
            <v>---</v>
          </cell>
          <cell r="L43">
            <v>0</v>
          </cell>
          <cell r="M43">
            <v>0</v>
          </cell>
          <cell r="N43">
            <v>0</v>
          </cell>
          <cell r="O43">
            <v>0</v>
          </cell>
          <cell r="P43">
            <v>0</v>
          </cell>
          <cell r="Q43">
            <v>0</v>
          </cell>
          <cell r="R43">
            <v>0</v>
          </cell>
          <cell r="S43">
            <v>0</v>
          </cell>
          <cell r="T43">
            <v>0</v>
          </cell>
          <cell r="U43">
            <v>0</v>
          </cell>
          <cell r="V43">
            <v>0</v>
          </cell>
          <cell r="W43">
            <v>0</v>
          </cell>
          <cell r="X43">
            <v>0</v>
          </cell>
        </row>
        <row r="44">
          <cell r="A44" t="str">
            <v>---</v>
          </cell>
          <cell r="B44">
            <v>0</v>
          </cell>
          <cell r="C44" t="str">
            <v>PLW18155577</v>
          </cell>
          <cell r="D44">
            <v>0</v>
          </cell>
          <cell r="E44" t="str">
            <v>---</v>
          </cell>
          <cell r="F44">
            <v>0</v>
          </cell>
          <cell r="G44" t="str">
            <v>---</v>
          </cell>
          <cell r="H44">
            <v>0</v>
          </cell>
          <cell r="I44" t="str">
            <v>---</v>
          </cell>
          <cell r="J44">
            <v>0</v>
          </cell>
          <cell r="K44" t="str">
            <v>---</v>
          </cell>
          <cell r="L44">
            <v>0</v>
          </cell>
          <cell r="M44">
            <v>0</v>
          </cell>
          <cell r="N44">
            <v>0</v>
          </cell>
          <cell r="O44">
            <v>0</v>
          </cell>
          <cell r="P44">
            <v>0</v>
          </cell>
          <cell r="Q44">
            <v>0</v>
          </cell>
          <cell r="R44">
            <v>0</v>
          </cell>
          <cell r="S44">
            <v>0</v>
          </cell>
          <cell r="T44">
            <v>0</v>
          </cell>
          <cell r="U44">
            <v>0</v>
          </cell>
          <cell r="V44">
            <v>0</v>
          </cell>
          <cell r="W44">
            <v>0</v>
          </cell>
          <cell r="X44">
            <v>0</v>
          </cell>
        </row>
        <row r="45">
          <cell r="A45" t="str">
            <v>---</v>
          </cell>
          <cell r="B45">
            <v>0</v>
          </cell>
          <cell r="C45" t="str">
            <v>PLW18155582</v>
          </cell>
          <cell r="D45">
            <v>0</v>
          </cell>
          <cell r="E45" t="str">
            <v>---</v>
          </cell>
          <cell r="F45">
            <v>0</v>
          </cell>
          <cell r="G45" t="str">
            <v>---</v>
          </cell>
          <cell r="H45">
            <v>0</v>
          </cell>
          <cell r="I45" t="str">
            <v>---</v>
          </cell>
          <cell r="J45">
            <v>0</v>
          </cell>
          <cell r="K45" t="str">
            <v>---</v>
          </cell>
          <cell r="L45">
            <v>0</v>
          </cell>
          <cell r="M45">
            <v>0</v>
          </cell>
          <cell r="N45">
            <v>0</v>
          </cell>
          <cell r="O45">
            <v>0</v>
          </cell>
          <cell r="P45">
            <v>0</v>
          </cell>
          <cell r="Q45">
            <v>0</v>
          </cell>
          <cell r="R45">
            <v>0</v>
          </cell>
          <cell r="S45">
            <v>0</v>
          </cell>
          <cell r="T45">
            <v>0</v>
          </cell>
          <cell r="U45">
            <v>0</v>
          </cell>
          <cell r="V45">
            <v>0</v>
          </cell>
          <cell r="W45">
            <v>0</v>
          </cell>
          <cell r="X45">
            <v>0</v>
          </cell>
        </row>
        <row r="46">
          <cell r="A46" t="str">
            <v>---</v>
          </cell>
          <cell r="B46">
            <v>0</v>
          </cell>
          <cell r="C46" t="str">
            <v>PLW18155583</v>
          </cell>
          <cell r="D46">
            <v>0</v>
          </cell>
          <cell r="E46" t="str">
            <v>---</v>
          </cell>
          <cell r="F46">
            <v>0</v>
          </cell>
          <cell r="G46" t="str">
            <v>---</v>
          </cell>
          <cell r="H46">
            <v>0</v>
          </cell>
          <cell r="I46" t="str">
            <v>---</v>
          </cell>
          <cell r="J46">
            <v>0</v>
          </cell>
          <cell r="K46" t="str">
            <v>---</v>
          </cell>
          <cell r="L46">
            <v>0</v>
          </cell>
          <cell r="M46">
            <v>0</v>
          </cell>
          <cell r="N46">
            <v>0</v>
          </cell>
          <cell r="O46">
            <v>0</v>
          </cell>
          <cell r="P46">
            <v>0</v>
          </cell>
          <cell r="Q46">
            <v>0</v>
          </cell>
          <cell r="R46">
            <v>0</v>
          </cell>
          <cell r="S46">
            <v>0</v>
          </cell>
          <cell r="T46">
            <v>0</v>
          </cell>
          <cell r="U46">
            <v>0</v>
          </cell>
          <cell r="V46">
            <v>0</v>
          </cell>
          <cell r="W46">
            <v>0</v>
          </cell>
          <cell r="X46">
            <v>0</v>
          </cell>
        </row>
        <row r="47">
          <cell r="A47" t="str">
            <v>---</v>
          </cell>
          <cell r="B47">
            <v>0</v>
          </cell>
          <cell r="C47" t="str">
            <v>PLW18155584</v>
          </cell>
          <cell r="D47">
            <v>0</v>
          </cell>
          <cell r="E47" t="str">
            <v>---</v>
          </cell>
          <cell r="F47">
            <v>0</v>
          </cell>
          <cell r="G47" t="str">
            <v>---</v>
          </cell>
          <cell r="H47">
            <v>0</v>
          </cell>
          <cell r="I47" t="str">
            <v>---</v>
          </cell>
          <cell r="J47">
            <v>0</v>
          </cell>
          <cell r="K47" t="str">
            <v>---</v>
          </cell>
          <cell r="L47">
            <v>0</v>
          </cell>
          <cell r="M47">
            <v>0</v>
          </cell>
          <cell r="N47">
            <v>0</v>
          </cell>
          <cell r="O47">
            <v>0</v>
          </cell>
          <cell r="P47">
            <v>0</v>
          </cell>
          <cell r="Q47">
            <v>0</v>
          </cell>
          <cell r="R47">
            <v>0</v>
          </cell>
          <cell r="S47">
            <v>0</v>
          </cell>
          <cell r="T47">
            <v>0</v>
          </cell>
          <cell r="U47">
            <v>0</v>
          </cell>
          <cell r="V47">
            <v>0</v>
          </cell>
          <cell r="W47">
            <v>0</v>
          </cell>
          <cell r="X47">
            <v>0</v>
          </cell>
        </row>
        <row r="48">
          <cell r="A48" t="str">
            <v>---</v>
          </cell>
          <cell r="B48">
            <v>0</v>
          </cell>
          <cell r="C48" t="str">
            <v>PLW18155586</v>
          </cell>
          <cell r="D48">
            <v>0</v>
          </cell>
          <cell r="E48" t="str">
            <v>---</v>
          </cell>
          <cell r="F48">
            <v>0</v>
          </cell>
          <cell r="G48" t="str">
            <v>---</v>
          </cell>
          <cell r="H48">
            <v>0</v>
          </cell>
          <cell r="I48" t="str">
            <v>---</v>
          </cell>
          <cell r="J48">
            <v>0</v>
          </cell>
          <cell r="K48" t="str">
            <v>---</v>
          </cell>
          <cell r="L48">
            <v>0</v>
          </cell>
          <cell r="M48">
            <v>0</v>
          </cell>
          <cell r="N48">
            <v>0</v>
          </cell>
          <cell r="O48">
            <v>0</v>
          </cell>
          <cell r="P48">
            <v>0</v>
          </cell>
          <cell r="Q48">
            <v>0</v>
          </cell>
          <cell r="R48">
            <v>0</v>
          </cell>
          <cell r="S48">
            <v>0</v>
          </cell>
          <cell r="T48">
            <v>0</v>
          </cell>
          <cell r="U48">
            <v>0</v>
          </cell>
          <cell r="V48">
            <v>0</v>
          </cell>
          <cell r="W48">
            <v>0</v>
          </cell>
          <cell r="X48">
            <v>0</v>
          </cell>
        </row>
        <row r="49">
          <cell r="A49" t="str">
            <v>---</v>
          </cell>
          <cell r="B49">
            <v>0</v>
          </cell>
          <cell r="C49" t="str">
            <v>PLW18155587</v>
          </cell>
          <cell r="D49">
            <v>0</v>
          </cell>
          <cell r="E49" t="str">
            <v>---</v>
          </cell>
          <cell r="F49">
            <v>0</v>
          </cell>
          <cell r="G49" t="str">
            <v>---</v>
          </cell>
          <cell r="H49">
            <v>0</v>
          </cell>
          <cell r="I49" t="str">
            <v>---</v>
          </cell>
          <cell r="J49">
            <v>0</v>
          </cell>
          <cell r="K49" t="str">
            <v>---</v>
          </cell>
          <cell r="L49">
            <v>0</v>
          </cell>
          <cell r="M49">
            <v>0</v>
          </cell>
          <cell r="N49">
            <v>0</v>
          </cell>
          <cell r="O49">
            <v>0</v>
          </cell>
          <cell r="P49">
            <v>0</v>
          </cell>
          <cell r="Q49">
            <v>0</v>
          </cell>
          <cell r="R49">
            <v>0</v>
          </cell>
          <cell r="S49">
            <v>0</v>
          </cell>
          <cell r="T49">
            <v>0</v>
          </cell>
          <cell r="U49">
            <v>0</v>
          </cell>
          <cell r="V49">
            <v>0</v>
          </cell>
          <cell r="W49">
            <v>0</v>
          </cell>
          <cell r="X49">
            <v>0</v>
          </cell>
        </row>
        <row r="50">
          <cell r="A50" t="str">
            <v>---</v>
          </cell>
          <cell r="B50">
            <v>0</v>
          </cell>
          <cell r="C50" t="str">
            <v>PLW18155588</v>
          </cell>
          <cell r="D50">
            <v>0</v>
          </cell>
          <cell r="E50" t="str">
            <v>---</v>
          </cell>
          <cell r="F50">
            <v>0</v>
          </cell>
          <cell r="G50" t="str">
            <v>---</v>
          </cell>
          <cell r="H50">
            <v>0</v>
          </cell>
          <cell r="I50" t="str">
            <v>---</v>
          </cell>
          <cell r="J50">
            <v>0</v>
          </cell>
          <cell r="K50" t="str">
            <v>---</v>
          </cell>
          <cell r="L50">
            <v>0</v>
          </cell>
          <cell r="M50">
            <v>0</v>
          </cell>
          <cell r="N50">
            <v>0</v>
          </cell>
          <cell r="O50">
            <v>0</v>
          </cell>
          <cell r="P50">
            <v>0</v>
          </cell>
          <cell r="Q50">
            <v>0</v>
          </cell>
          <cell r="R50">
            <v>0</v>
          </cell>
          <cell r="S50">
            <v>0</v>
          </cell>
          <cell r="T50">
            <v>0</v>
          </cell>
          <cell r="U50">
            <v>0</v>
          </cell>
          <cell r="V50">
            <v>0</v>
          </cell>
          <cell r="W50">
            <v>0</v>
          </cell>
          <cell r="X50">
            <v>0</v>
          </cell>
        </row>
        <row r="51">
          <cell r="A51" t="str">
            <v>---</v>
          </cell>
          <cell r="B51">
            <v>0</v>
          </cell>
          <cell r="C51" t="str">
            <v>PLW18155590</v>
          </cell>
          <cell r="D51">
            <v>0</v>
          </cell>
          <cell r="E51" t="str">
            <v>---</v>
          </cell>
          <cell r="F51">
            <v>0</v>
          </cell>
          <cell r="G51" t="str">
            <v>---</v>
          </cell>
          <cell r="H51">
            <v>0</v>
          </cell>
          <cell r="I51" t="str">
            <v>---</v>
          </cell>
          <cell r="J51">
            <v>0</v>
          </cell>
          <cell r="K51" t="str">
            <v>---</v>
          </cell>
          <cell r="L51">
            <v>0</v>
          </cell>
          <cell r="M51">
            <v>0</v>
          </cell>
          <cell r="N51">
            <v>0</v>
          </cell>
          <cell r="O51">
            <v>0</v>
          </cell>
          <cell r="P51">
            <v>0</v>
          </cell>
          <cell r="Q51">
            <v>0</v>
          </cell>
          <cell r="R51">
            <v>0</v>
          </cell>
          <cell r="S51">
            <v>0</v>
          </cell>
          <cell r="T51">
            <v>0</v>
          </cell>
          <cell r="U51">
            <v>0</v>
          </cell>
          <cell r="V51">
            <v>0</v>
          </cell>
          <cell r="W51">
            <v>0</v>
          </cell>
          <cell r="X51">
            <v>0</v>
          </cell>
        </row>
        <row r="52">
          <cell r="A52" t="str">
            <v>---</v>
          </cell>
          <cell r="B52">
            <v>0</v>
          </cell>
          <cell r="C52" t="str">
            <v>PLW18155593</v>
          </cell>
          <cell r="D52">
            <v>0</v>
          </cell>
          <cell r="E52" t="str">
            <v>---</v>
          </cell>
          <cell r="F52">
            <v>0</v>
          </cell>
          <cell r="G52" t="str">
            <v>---</v>
          </cell>
          <cell r="H52">
            <v>0</v>
          </cell>
          <cell r="I52" t="str">
            <v>---</v>
          </cell>
          <cell r="J52">
            <v>0</v>
          </cell>
          <cell r="K52" t="str">
            <v>---</v>
          </cell>
          <cell r="L52">
            <v>0</v>
          </cell>
          <cell r="M52">
            <v>0</v>
          </cell>
          <cell r="N52">
            <v>0</v>
          </cell>
          <cell r="O52">
            <v>0</v>
          </cell>
          <cell r="P52">
            <v>0</v>
          </cell>
          <cell r="Q52">
            <v>0</v>
          </cell>
          <cell r="R52">
            <v>0</v>
          </cell>
          <cell r="S52">
            <v>0</v>
          </cell>
          <cell r="T52">
            <v>0</v>
          </cell>
          <cell r="U52">
            <v>0</v>
          </cell>
          <cell r="V52">
            <v>0</v>
          </cell>
          <cell r="W52">
            <v>0</v>
          </cell>
          <cell r="X52">
            <v>0</v>
          </cell>
        </row>
        <row r="53">
          <cell r="A53" t="str">
            <v>---</v>
          </cell>
          <cell r="B53">
            <v>0</v>
          </cell>
          <cell r="C53" t="str">
            <v>PLW18155595</v>
          </cell>
          <cell r="D53">
            <v>0</v>
          </cell>
          <cell r="E53" t="str">
            <v>---</v>
          </cell>
          <cell r="F53">
            <v>0</v>
          </cell>
          <cell r="G53" t="str">
            <v>---</v>
          </cell>
          <cell r="H53">
            <v>0</v>
          </cell>
          <cell r="I53" t="str">
            <v>---</v>
          </cell>
          <cell r="J53">
            <v>0</v>
          </cell>
          <cell r="K53" t="str">
            <v>---</v>
          </cell>
          <cell r="L53">
            <v>0</v>
          </cell>
          <cell r="M53">
            <v>0</v>
          </cell>
          <cell r="N53">
            <v>0</v>
          </cell>
          <cell r="O53">
            <v>0</v>
          </cell>
          <cell r="P53">
            <v>0</v>
          </cell>
          <cell r="Q53">
            <v>0</v>
          </cell>
          <cell r="R53">
            <v>0</v>
          </cell>
          <cell r="S53">
            <v>0</v>
          </cell>
          <cell r="T53">
            <v>0</v>
          </cell>
          <cell r="U53">
            <v>0</v>
          </cell>
          <cell r="V53">
            <v>0</v>
          </cell>
          <cell r="W53">
            <v>0</v>
          </cell>
          <cell r="X53">
            <v>0</v>
          </cell>
        </row>
        <row r="54">
          <cell r="A54" t="str">
            <v>---</v>
          </cell>
          <cell r="B54">
            <v>0</v>
          </cell>
          <cell r="C54" t="str">
            <v>PLW18155597</v>
          </cell>
          <cell r="D54">
            <v>0</v>
          </cell>
          <cell r="E54" t="str">
            <v>---</v>
          </cell>
          <cell r="F54">
            <v>0</v>
          </cell>
          <cell r="G54" t="str">
            <v>---</v>
          </cell>
          <cell r="H54">
            <v>0</v>
          </cell>
          <cell r="I54" t="str">
            <v>---</v>
          </cell>
          <cell r="J54">
            <v>0</v>
          </cell>
          <cell r="K54" t="str">
            <v>---</v>
          </cell>
          <cell r="L54">
            <v>0</v>
          </cell>
          <cell r="M54">
            <v>0</v>
          </cell>
          <cell r="N54">
            <v>0</v>
          </cell>
          <cell r="O54">
            <v>0</v>
          </cell>
          <cell r="P54">
            <v>0</v>
          </cell>
          <cell r="Q54">
            <v>0</v>
          </cell>
          <cell r="R54">
            <v>0</v>
          </cell>
          <cell r="S54">
            <v>0</v>
          </cell>
          <cell r="T54">
            <v>0</v>
          </cell>
          <cell r="U54">
            <v>0</v>
          </cell>
          <cell r="V54">
            <v>0</v>
          </cell>
          <cell r="W54">
            <v>0</v>
          </cell>
          <cell r="X54">
            <v>0</v>
          </cell>
        </row>
        <row r="55">
          <cell r="A55" t="str">
            <v>---</v>
          </cell>
          <cell r="B55">
            <v>0</v>
          </cell>
          <cell r="C55" t="str">
            <v>PLW19155598</v>
          </cell>
          <cell r="D55">
            <v>0</v>
          </cell>
          <cell r="E55" t="str">
            <v>---</v>
          </cell>
          <cell r="F55">
            <v>0</v>
          </cell>
          <cell r="G55" t="str">
            <v>---</v>
          </cell>
          <cell r="H55">
            <v>0</v>
          </cell>
          <cell r="I55" t="str">
            <v>---</v>
          </cell>
          <cell r="J55">
            <v>0</v>
          </cell>
          <cell r="K55" t="str">
            <v>---</v>
          </cell>
          <cell r="L55">
            <v>0</v>
          </cell>
          <cell r="M55">
            <v>0</v>
          </cell>
          <cell r="N55">
            <v>0</v>
          </cell>
          <cell r="O55">
            <v>0</v>
          </cell>
          <cell r="P55">
            <v>0</v>
          </cell>
          <cell r="Q55">
            <v>0</v>
          </cell>
          <cell r="R55">
            <v>0</v>
          </cell>
          <cell r="S55">
            <v>0</v>
          </cell>
          <cell r="T55">
            <v>0</v>
          </cell>
          <cell r="U55">
            <v>0</v>
          </cell>
          <cell r="V55">
            <v>0</v>
          </cell>
          <cell r="W55">
            <v>0</v>
          </cell>
          <cell r="X55">
            <v>0</v>
          </cell>
        </row>
        <row r="56">
          <cell r="A56" t="str">
            <v>---</v>
          </cell>
          <cell r="B56">
            <v>0</v>
          </cell>
          <cell r="C56" t="str">
            <v>PLW19155599</v>
          </cell>
          <cell r="D56">
            <v>0</v>
          </cell>
          <cell r="E56" t="str">
            <v>---</v>
          </cell>
          <cell r="F56">
            <v>0</v>
          </cell>
          <cell r="G56" t="str">
            <v>---</v>
          </cell>
          <cell r="H56">
            <v>0</v>
          </cell>
          <cell r="I56" t="str">
            <v>---</v>
          </cell>
          <cell r="J56">
            <v>0</v>
          </cell>
          <cell r="K56" t="str">
            <v>---</v>
          </cell>
          <cell r="L56">
            <v>0</v>
          </cell>
          <cell r="M56">
            <v>0</v>
          </cell>
          <cell r="N56">
            <v>0</v>
          </cell>
          <cell r="O56">
            <v>0</v>
          </cell>
          <cell r="P56">
            <v>0</v>
          </cell>
          <cell r="Q56">
            <v>0</v>
          </cell>
          <cell r="R56">
            <v>0</v>
          </cell>
          <cell r="S56">
            <v>0</v>
          </cell>
          <cell r="T56">
            <v>0</v>
          </cell>
          <cell r="U56">
            <v>0</v>
          </cell>
          <cell r="V56">
            <v>0</v>
          </cell>
          <cell r="W56">
            <v>0</v>
          </cell>
          <cell r="X56">
            <v>0</v>
          </cell>
        </row>
        <row r="57">
          <cell r="A57" t="str">
            <v>---</v>
          </cell>
          <cell r="B57">
            <v>0</v>
          </cell>
          <cell r="C57" t="str">
            <v>PLW19155601</v>
          </cell>
          <cell r="D57">
            <v>0</v>
          </cell>
          <cell r="E57" t="str">
            <v>---</v>
          </cell>
          <cell r="F57">
            <v>0</v>
          </cell>
          <cell r="G57" t="str">
            <v>---</v>
          </cell>
          <cell r="H57">
            <v>0</v>
          </cell>
          <cell r="I57" t="str">
            <v>---</v>
          </cell>
          <cell r="J57">
            <v>0</v>
          </cell>
          <cell r="K57" t="str">
            <v>---</v>
          </cell>
          <cell r="L57">
            <v>0</v>
          </cell>
          <cell r="M57">
            <v>0</v>
          </cell>
          <cell r="N57">
            <v>0</v>
          </cell>
          <cell r="O57">
            <v>0</v>
          </cell>
          <cell r="P57">
            <v>0</v>
          </cell>
          <cell r="Q57">
            <v>0</v>
          </cell>
          <cell r="R57">
            <v>0</v>
          </cell>
          <cell r="S57">
            <v>0</v>
          </cell>
          <cell r="T57">
            <v>0</v>
          </cell>
          <cell r="U57">
            <v>0</v>
          </cell>
          <cell r="V57">
            <v>0</v>
          </cell>
          <cell r="W57">
            <v>0</v>
          </cell>
          <cell r="X57">
            <v>0</v>
          </cell>
        </row>
        <row r="58">
          <cell r="A58" t="str">
            <v>---</v>
          </cell>
          <cell r="B58">
            <v>0</v>
          </cell>
          <cell r="C58" t="str">
            <v>PLW19155602</v>
          </cell>
          <cell r="D58">
            <v>0</v>
          </cell>
          <cell r="E58" t="str">
            <v>---</v>
          </cell>
          <cell r="F58">
            <v>0</v>
          </cell>
          <cell r="G58" t="str">
            <v>---</v>
          </cell>
          <cell r="H58">
            <v>0</v>
          </cell>
          <cell r="I58" t="str">
            <v>---</v>
          </cell>
          <cell r="J58">
            <v>0</v>
          </cell>
          <cell r="K58" t="str">
            <v>---</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v>
          </cell>
          <cell r="B59">
            <v>0</v>
          </cell>
          <cell r="C59" t="str">
            <v>PLW19155603</v>
          </cell>
          <cell r="D59">
            <v>0</v>
          </cell>
          <cell r="E59" t="str">
            <v>---</v>
          </cell>
          <cell r="F59">
            <v>0</v>
          </cell>
          <cell r="G59" t="str">
            <v>---</v>
          </cell>
          <cell r="H59">
            <v>0</v>
          </cell>
          <cell r="I59" t="str">
            <v>---</v>
          </cell>
          <cell r="J59">
            <v>0</v>
          </cell>
          <cell r="K59" t="str">
            <v>---</v>
          </cell>
          <cell r="L59">
            <v>0</v>
          </cell>
          <cell r="M59">
            <v>0</v>
          </cell>
          <cell r="N59">
            <v>0</v>
          </cell>
          <cell r="O59">
            <v>0</v>
          </cell>
          <cell r="P59">
            <v>0</v>
          </cell>
          <cell r="Q59">
            <v>0</v>
          </cell>
          <cell r="R59">
            <v>0</v>
          </cell>
          <cell r="S59">
            <v>0</v>
          </cell>
          <cell r="T59">
            <v>0</v>
          </cell>
          <cell r="U59">
            <v>0</v>
          </cell>
          <cell r="V59">
            <v>0</v>
          </cell>
          <cell r="W59">
            <v>0</v>
          </cell>
          <cell r="X59">
            <v>0</v>
          </cell>
        </row>
        <row r="60">
          <cell r="A60" t="str">
            <v>---</v>
          </cell>
          <cell r="B60">
            <v>0</v>
          </cell>
          <cell r="C60" t="str">
            <v>PLW31141503</v>
          </cell>
          <cell r="D60">
            <v>0</v>
          </cell>
          <cell r="E60" t="str">
            <v>---</v>
          </cell>
          <cell r="F60">
            <v>0</v>
          </cell>
          <cell r="G60" t="str">
            <v>---</v>
          </cell>
          <cell r="H60">
            <v>0</v>
          </cell>
          <cell r="I60" t="str">
            <v>---</v>
          </cell>
          <cell r="J60">
            <v>0</v>
          </cell>
          <cell r="K60" t="str">
            <v>---</v>
          </cell>
          <cell r="L60">
            <v>0</v>
          </cell>
          <cell r="M60">
            <v>0</v>
          </cell>
          <cell r="N60">
            <v>0</v>
          </cell>
          <cell r="O60">
            <v>0</v>
          </cell>
          <cell r="P60">
            <v>0</v>
          </cell>
          <cell r="Q60">
            <v>0</v>
          </cell>
          <cell r="R60">
            <v>0</v>
          </cell>
          <cell r="S60">
            <v>0</v>
          </cell>
          <cell r="T60">
            <v>0</v>
          </cell>
          <cell r="U60">
            <v>0</v>
          </cell>
          <cell r="V60">
            <v>0</v>
          </cell>
          <cell r="W60">
            <v>0</v>
          </cell>
          <cell r="X60">
            <v>0</v>
          </cell>
        </row>
        <row r="61">
          <cell r="A61" t="str">
            <v>---</v>
          </cell>
          <cell r="B61">
            <v>0</v>
          </cell>
          <cell r="C61" t="str">
            <v>PLW31141505</v>
          </cell>
          <cell r="D61">
            <v>0</v>
          </cell>
          <cell r="E61" t="str">
            <v>---</v>
          </cell>
          <cell r="F61">
            <v>0</v>
          </cell>
          <cell r="G61" t="str">
            <v>---</v>
          </cell>
          <cell r="H61">
            <v>0</v>
          </cell>
          <cell r="I61" t="str">
            <v>---</v>
          </cell>
          <cell r="J61">
            <v>0</v>
          </cell>
          <cell r="K61" t="str">
            <v>---</v>
          </cell>
          <cell r="L61">
            <v>0</v>
          </cell>
          <cell r="M61">
            <v>0</v>
          </cell>
          <cell r="N61">
            <v>0</v>
          </cell>
          <cell r="O61">
            <v>0</v>
          </cell>
          <cell r="P61">
            <v>0</v>
          </cell>
          <cell r="Q61">
            <v>0</v>
          </cell>
          <cell r="R61">
            <v>0</v>
          </cell>
          <cell r="S61">
            <v>0</v>
          </cell>
          <cell r="T61">
            <v>0</v>
          </cell>
          <cell r="U61">
            <v>0</v>
          </cell>
          <cell r="V61">
            <v>0</v>
          </cell>
          <cell r="W61">
            <v>0</v>
          </cell>
          <cell r="X61">
            <v>0</v>
          </cell>
        </row>
        <row r="62">
          <cell r="A62" t="str">
            <v>---</v>
          </cell>
          <cell r="B62">
            <v>0</v>
          </cell>
          <cell r="C62" t="str">
            <v>PLW31141506</v>
          </cell>
          <cell r="D62">
            <v>0</v>
          </cell>
          <cell r="E62" t="str">
            <v>---</v>
          </cell>
          <cell r="F62">
            <v>0</v>
          </cell>
          <cell r="G62" t="str">
            <v>---</v>
          </cell>
          <cell r="H62">
            <v>0</v>
          </cell>
          <cell r="I62" t="str">
            <v>---</v>
          </cell>
          <cell r="J62">
            <v>0</v>
          </cell>
          <cell r="K62" t="str">
            <v>---</v>
          </cell>
          <cell r="L62">
            <v>0</v>
          </cell>
          <cell r="M62">
            <v>0</v>
          </cell>
          <cell r="N62">
            <v>0</v>
          </cell>
          <cell r="O62">
            <v>0</v>
          </cell>
          <cell r="P62">
            <v>0</v>
          </cell>
          <cell r="Q62">
            <v>0</v>
          </cell>
          <cell r="R62">
            <v>0</v>
          </cell>
          <cell r="S62">
            <v>0</v>
          </cell>
          <cell r="T62">
            <v>0</v>
          </cell>
          <cell r="U62">
            <v>0</v>
          </cell>
          <cell r="V62">
            <v>0</v>
          </cell>
          <cell r="W62">
            <v>0</v>
          </cell>
          <cell r="X62">
            <v>0</v>
          </cell>
        </row>
        <row r="63">
          <cell r="A63" t="str">
            <v>---</v>
          </cell>
          <cell r="B63">
            <v>0</v>
          </cell>
          <cell r="C63" t="str">
            <v>PLW31141507</v>
          </cell>
          <cell r="D63">
            <v>0</v>
          </cell>
          <cell r="E63" t="str">
            <v>---</v>
          </cell>
          <cell r="F63">
            <v>0</v>
          </cell>
          <cell r="G63" t="str">
            <v>---</v>
          </cell>
          <cell r="H63">
            <v>0</v>
          </cell>
          <cell r="I63" t="str">
            <v>---</v>
          </cell>
          <cell r="J63">
            <v>0</v>
          </cell>
          <cell r="K63" t="str">
            <v>---</v>
          </cell>
          <cell r="L63">
            <v>0</v>
          </cell>
          <cell r="M63">
            <v>0</v>
          </cell>
          <cell r="N63">
            <v>0</v>
          </cell>
          <cell r="O63">
            <v>0</v>
          </cell>
          <cell r="P63">
            <v>0</v>
          </cell>
          <cell r="Q63">
            <v>0</v>
          </cell>
          <cell r="R63">
            <v>0</v>
          </cell>
          <cell r="S63">
            <v>0</v>
          </cell>
          <cell r="T63">
            <v>0</v>
          </cell>
          <cell r="U63">
            <v>0</v>
          </cell>
          <cell r="V63">
            <v>0</v>
          </cell>
          <cell r="W63">
            <v>0</v>
          </cell>
          <cell r="X63">
            <v>0</v>
          </cell>
        </row>
        <row r="64">
          <cell r="A64" t="str">
            <v>---</v>
          </cell>
          <cell r="B64">
            <v>0</v>
          </cell>
          <cell r="C64" t="str">
            <v>PLW31141510</v>
          </cell>
          <cell r="D64">
            <v>0</v>
          </cell>
          <cell r="E64" t="str">
            <v>---</v>
          </cell>
          <cell r="F64">
            <v>0</v>
          </cell>
          <cell r="G64" t="str">
            <v>---</v>
          </cell>
          <cell r="H64">
            <v>0</v>
          </cell>
          <cell r="I64" t="str">
            <v>---</v>
          </cell>
          <cell r="J64">
            <v>0</v>
          </cell>
          <cell r="K64" t="str">
            <v>---</v>
          </cell>
          <cell r="L64">
            <v>0</v>
          </cell>
          <cell r="M64">
            <v>0</v>
          </cell>
          <cell r="N64">
            <v>0</v>
          </cell>
          <cell r="O64">
            <v>0</v>
          </cell>
          <cell r="P64">
            <v>0</v>
          </cell>
          <cell r="Q64">
            <v>0</v>
          </cell>
          <cell r="R64">
            <v>0</v>
          </cell>
          <cell r="S64">
            <v>0</v>
          </cell>
          <cell r="T64">
            <v>0</v>
          </cell>
          <cell r="U64">
            <v>0</v>
          </cell>
          <cell r="V64">
            <v>0</v>
          </cell>
          <cell r="W64">
            <v>0</v>
          </cell>
          <cell r="X64">
            <v>0</v>
          </cell>
        </row>
        <row r="65">
          <cell r="A65" t="str">
            <v>---</v>
          </cell>
          <cell r="B65">
            <v>0</v>
          </cell>
          <cell r="C65" t="str">
            <v>PLW45141874</v>
          </cell>
          <cell r="D65">
            <v>0</v>
          </cell>
          <cell r="E65" t="str">
            <v>---</v>
          </cell>
          <cell r="F65">
            <v>0</v>
          </cell>
          <cell r="G65" t="str">
            <v>---</v>
          </cell>
          <cell r="H65">
            <v>0</v>
          </cell>
          <cell r="I65" t="str">
            <v>---</v>
          </cell>
          <cell r="J65">
            <v>0</v>
          </cell>
          <cell r="K65" t="str">
            <v>---</v>
          </cell>
          <cell r="L65">
            <v>0</v>
          </cell>
          <cell r="M65">
            <v>0</v>
          </cell>
          <cell r="N65">
            <v>0</v>
          </cell>
          <cell r="O65">
            <v>0</v>
          </cell>
          <cell r="P65">
            <v>0</v>
          </cell>
          <cell r="Q65">
            <v>0</v>
          </cell>
          <cell r="R65">
            <v>0</v>
          </cell>
          <cell r="S65">
            <v>0</v>
          </cell>
          <cell r="T65">
            <v>0</v>
          </cell>
          <cell r="U65">
            <v>0</v>
          </cell>
          <cell r="V65">
            <v>0</v>
          </cell>
          <cell r="W65">
            <v>0</v>
          </cell>
          <cell r="X65">
            <v>0</v>
          </cell>
        </row>
        <row r="66">
          <cell r="A66" t="str">
            <v>---</v>
          </cell>
          <cell r="B66">
            <v>0</v>
          </cell>
          <cell r="C66" t="str">
            <v>PLW45141875</v>
          </cell>
          <cell r="D66">
            <v>0</v>
          </cell>
          <cell r="E66" t="str">
            <v>---</v>
          </cell>
          <cell r="F66">
            <v>0</v>
          </cell>
          <cell r="G66" t="str">
            <v>---</v>
          </cell>
          <cell r="H66">
            <v>0</v>
          </cell>
          <cell r="I66" t="str">
            <v>---</v>
          </cell>
          <cell r="J66">
            <v>0</v>
          </cell>
          <cell r="K66" t="str">
            <v>---</v>
          </cell>
          <cell r="L66">
            <v>0</v>
          </cell>
          <cell r="M66">
            <v>0</v>
          </cell>
          <cell r="N66">
            <v>0</v>
          </cell>
          <cell r="O66">
            <v>0</v>
          </cell>
          <cell r="P66">
            <v>0</v>
          </cell>
          <cell r="Q66">
            <v>0</v>
          </cell>
          <cell r="R66">
            <v>0</v>
          </cell>
          <cell r="S66">
            <v>0</v>
          </cell>
          <cell r="T66">
            <v>0</v>
          </cell>
          <cell r="U66">
            <v>0</v>
          </cell>
          <cell r="V66">
            <v>0</v>
          </cell>
          <cell r="W66">
            <v>0</v>
          </cell>
          <cell r="X66">
            <v>0</v>
          </cell>
        </row>
        <row r="67">
          <cell r="A67" t="str">
            <v>---</v>
          </cell>
          <cell r="B67">
            <v>0</v>
          </cell>
          <cell r="C67" t="str">
            <v>PLW45141877</v>
          </cell>
          <cell r="D67">
            <v>0</v>
          </cell>
          <cell r="E67" t="str">
            <v>---</v>
          </cell>
          <cell r="F67">
            <v>0</v>
          </cell>
          <cell r="G67" t="str">
            <v>---</v>
          </cell>
          <cell r="H67">
            <v>0</v>
          </cell>
          <cell r="I67" t="str">
            <v>---</v>
          </cell>
          <cell r="J67">
            <v>0</v>
          </cell>
          <cell r="K67" t="str">
            <v>---</v>
          </cell>
          <cell r="L67">
            <v>0</v>
          </cell>
          <cell r="M67">
            <v>0</v>
          </cell>
          <cell r="N67">
            <v>0</v>
          </cell>
          <cell r="O67">
            <v>0</v>
          </cell>
          <cell r="P67">
            <v>0</v>
          </cell>
          <cell r="Q67">
            <v>0</v>
          </cell>
          <cell r="R67">
            <v>0</v>
          </cell>
          <cell r="S67">
            <v>0</v>
          </cell>
          <cell r="T67">
            <v>0</v>
          </cell>
          <cell r="U67">
            <v>0</v>
          </cell>
          <cell r="V67">
            <v>0</v>
          </cell>
          <cell r="W67">
            <v>0</v>
          </cell>
          <cell r="X67">
            <v>0</v>
          </cell>
        </row>
        <row r="68">
          <cell r="A68" t="str">
            <v>---</v>
          </cell>
          <cell r="B68">
            <v>0</v>
          </cell>
          <cell r="C68" t="str">
            <v>PLW45141879</v>
          </cell>
          <cell r="D68">
            <v>0</v>
          </cell>
          <cell r="E68" t="str">
            <v>---</v>
          </cell>
          <cell r="F68">
            <v>0</v>
          </cell>
          <cell r="G68" t="str">
            <v>---</v>
          </cell>
          <cell r="H68">
            <v>0</v>
          </cell>
          <cell r="I68" t="str">
            <v>---</v>
          </cell>
          <cell r="J68">
            <v>0</v>
          </cell>
          <cell r="K68" t="str">
            <v>---</v>
          </cell>
          <cell r="L68">
            <v>0</v>
          </cell>
          <cell r="M68">
            <v>0</v>
          </cell>
          <cell r="N68">
            <v>0</v>
          </cell>
          <cell r="O68">
            <v>0</v>
          </cell>
          <cell r="P68">
            <v>0</v>
          </cell>
          <cell r="Q68">
            <v>0</v>
          </cell>
          <cell r="R68">
            <v>0</v>
          </cell>
          <cell r="S68">
            <v>0</v>
          </cell>
          <cell r="T68">
            <v>0</v>
          </cell>
          <cell r="U68">
            <v>0</v>
          </cell>
          <cell r="V68">
            <v>0</v>
          </cell>
          <cell r="W68">
            <v>0</v>
          </cell>
          <cell r="X68">
            <v>0</v>
          </cell>
        </row>
        <row r="69">
          <cell r="A69" t="str">
            <v>---</v>
          </cell>
          <cell r="B69">
            <v>0</v>
          </cell>
          <cell r="C69" t="str">
            <v>PLW45141880</v>
          </cell>
          <cell r="D69">
            <v>0</v>
          </cell>
          <cell r="E69" t="str">
            <v>---</v>
          </cell>
          <cell r="F69">
            <v>0</v>
          </cell>
          <cell r="G69" t="str">
            <v>---</v>
          </cell>
          <cell r="H69">
            <v>0</v>
          </cell>
          <cell r="I69" t="str">
            <v>---</v>
          </cell>
          <cell r="J69">
            <v>0</v>
          </cell>
          <cell r="K69" t="str">
            <v>---</v>
          </cell>
          <cell r="L69">
            <v>0</v>
          </cell>
          <cell r="M69">
            <v>0</v>
          </cell>
          <cell r="N69">
            <v>0</v>
          </cell>
          <cell r="O69">
            <v>0</v>
          </cell>
          <cell r="P69">
            <v>0</v>
          </cell>
          <cell r="Q69">
            <v>0</v>
          </cell>
          <cell r="R69">
            <v>0</v>
          </cell>
          <cell r="S69">
            <v>0</v>
          </cell>
          <cell r="T69">
            <v>0</v>
          </cell>
          <cell r="U69">
            <v>0</v>
          </cell>
          <cell r="V69">
            <v>0</v>
          </cell>
          <cell r="W69">
            <v>0</v>
          </cell>
          <cell r="X69">
            <v>0</v>
          </cell>
        </row>
        <row r="70">
          <cell r="A70" t="str">
            <v>---</v>
          </cell>
          <cell r="B70">
            <v>0</v>
          </cell>
          <cell r="C70" t="str">
            <v>PLW45141881</v>
          </cell>
          <cell r="D70">
            <v>0</v>
          </cell>
          <cell r="E70" t="str">
            <v>---</v>
          </cell>
          <cell r="F70">
            <v>0</v>
          </cell>
          <cell r="G70" t="str">
            <v>---</v>
          </cell>
          <cell r="H70">
            <v>0</v>
          </cell>
          <cell r="I70" t="str">
            <v>---</v>
          </cell>
          <cell r="J70">
            <v>0</v>
          </cell>
          <cell r="K70" t="str">
            <v>---</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v>
          </cell>
          <cell r="B71">
            <v>0</v>
          </cell>
          <cell r="C71" t="str">
            <v>PLW45141884</v>
          </cell>
          <cell r="D71">
            <v>0</v>
          </cell>
          <cell r="E71" t="str">
            <v>---</v>
          </cell>
          <cell r="F71">
            <v>0</v>
          </cell>
          <cell r="G71" t="str">
            <v>---</v>
          </cell>
          <cell r="H71">
            <v>0</v>
          </cell>
          <cell r="I71" t="str">
            <v>---</v>
          </cell>
          <cell r="J71">
            <v>0</v>
          </cell>
          <cell r="K71" t="str">
            <v>---</v>
          </cell>
          <cell r="L71">
            <v>0</v>
          </cell>
          <cell r="M71">
            <v>0</v>
          </cell>
          <cell r="N71">
            <v>0</v>
          </cell>
          <cell r="O71">
            <v>0</v>
          </cell>
          <cell r="P71">
            <v>0</v>
          </cell>
          <cell r="Q71">
            <v>0</v>
          </cell>
          <cell r="R71">
            <v>0</v>
          </cell>
          <cell r="S71">
            <v>0</v>
          </cell>
          <cell r="T71">
            <v>0</v>
          </cell>
          <cell r="U71">
            <v>0</v>
          </cell>
          <cell r="V71">
            <v>0</v>
          </cell>
          <cell r="W71">
            <v>0</v>
          </cell>
          <cell r="X71">
            <v>0</v>
          </cell>
        </row>
        <row r="72">
          <cell r="A72" t="str">
            <v>---</v>
          </cell>
          <cell r="B72">
            <v>0</v>
          </cell>
          <cell r="C72" t="str">
            <v>PLW45141890</v>
          </cell>
          <cell r="D72">
            <v>0</v>
          </cell>
          <cell r="E72" t="str">
            <v>---</v>
          </cell>
          <cell r="F72">
            <v>0</v>
          </cell>
          <cell r="G72" t="str">
            <v>---</v>
          </cell>
          <cell r="H72">
            <v>0</v>
          </cell>
          <cell r="I72" t="str">
            <v>---</v>
          </cell>
          <cell r="J72">
            <v>0</v>
          </cell>
          <cell r="K72" t="str">
            <v>---</v>
          </cell>
          <cell r="L72">
            <v>0</v>
          </cell>
          <cell r="M72">
            <v>0</v>
          </cell>
          <cell r="N72">
            <v>0</v>
          </cell>
          <cell r="O72">
            <v>0</v>
          </cell>
          <cell r="P72">
            <v>0</v>
          </cell>
          <cell r="Q72">
            <v>0</v>
          </cell>
          <cell r="R72">
            <v>0</v>
          </cell>
          <cell r="S72">
            <v>0</v>
          </cell>
          <cell r="T72">
            <v>0</v>
          </cell>
          <cell r="U72">
            <v>0</v>
          </cell>
          <cell r="V72">
            <v>0</v>
          </cell>
          <cell r="W72">
            <v>0</v>
          </cell>
          <cell r="X72">
            <v>0</v>
          </cell>
        </row>
        <row r="73">
          <cell r="A73" t="str">
            <v>---</v>
          </cell>
          <cell r="B73">
            <v>0</v>
          </cell>
          <cell r="C73" t="str">
            <v>PLW45141892</v>
          </cell>
          <cell r="D73">
            <v>0</v>
          </cell>
          <cell r="E73" t="str">
            <v>---</v>
          </cell>
          <cell r="F73">
            <v>0</v>
          </cell>
          <cell r="G73" t="str">
            <v>---</v>
          </cell>
          <cell r="H73">
            <v>0</v>
          </cell>
          <cell r="I73" t="str">
            <v>---</v>
          </cell>
          <cell r="J73">
            <v>0</v>
          </cell>
          <cell r="K73" t="str">
            <v>---</v>
          </cell>
          <cell r="L73">
            <v>0</v>
          </cell>
          <cell r="M73">
            <v>0</v>
          </cell>
          <cell r="N73">
            <v>0</v>
          </cell>
          <cell r="O73">
            <v>0</v>
          </cell>
          <cell r="P73">
            <v>0</v>
          </cell>
          <cell r="Q73">
            <v>0</v>
          </cell>
          <cell r="R73">
            <v>0</v>
          </cell>
          <cell r="S73">
            <v>0</v>
          </cell>
          <cell r="T73">
            <v>0</v>
          </cell>
          <cell r="U73">
            <v>0</v>
          </cell>
          <cell r="V73">
            <v>0</v>
          </cell>
          <cell r="W73">
            <v>0</v>
          </cell>
          <cell r="X73">
            <v>0</v>
          </cell>
        </row>
        <row r="74">
          <cell r="A74" t="str">
            <v>---</v>
          </cell>
          <cell r="B74">
            <v>0</v>
          </cell>
          <cell r="C74" t="str">
            <v>PLW45141893</v>
          </cell>
          <cell r="D74">
            <v>0</v>
          </cell>
          <cell r="E74" t="str">
            <v>---</v>
          </cell>
          <cell r="F74">
            <v>0</v>
          </cell>
          <cell r="G74" t="str">
            <v>---</v>
          </cell>
          <cell r="H74">
            <v>0</v>
          </cell>
          <cell r="I74" t="str">
            <v>---</v>
          </cell>
          <cell r="J74">
            <v>0</v>
          </cell>
          <cell r="K74" t="str">
            <v>---</v>
          </cell>
          <cell r="L74">
            <v>0</v>
          </cell>
          <cell r="M74">
            <v>0</v>
          </cell>
          <cell r="N74">
            <v>0</v>
          </cell>
          <cell r="O74">
            <v>0</v>
          </cell>
          <cell r="P74">
            <v>0</v>
          </cell>
          <cell r="Q74">
            <v>0</v>
          </cell>
          <cell r="R74">
            <v>0</v>
          </cell>
          <cell r="S74">
            <v>0</v>
          </cell>
          <cell r="T74">
            <v>0</v>
          </cell>
          <cell r="U74">
            <v>0</v>
          </cell>
          <cell r="V74">
            <v>0</v>
          </cell>
          <cell r="W74">
            <v>0</v>
          </cell>
          <cell r="X74">
            <v>0</v>
          </cell>
        </row>
        <row r="75">
          <cell r="A75" t="str">
            <v>---</v>
          </cell>
          <cell r="B75">
            <v>0</v>
          </cell>
          <cell r="C75" t="str">
            <v>PLW45141894</v>
          </cell>
          <cell r="D75">
            <v>0</v>
          </cell>
          <cell r="E75" t="str">
            <v>---</v>
          </cell>
          <cell r="F75">
            <v>0</v>
          </cell>
          <cell r="G75" t="str">
            <v>---</v>
          </cell>
          <cell r="H75">
            <v>0</v>
          </cell>
          <cell r="I75" t="str">
            <v>---</v>
          </cell>
          <cell r="J75">
            <v>0</v>
          </cell>
          <cell r="K75" t="str">
            <v>---</v>
          </cell>
          <cell r="L75">
            <v>0</v>
          </cell>
          <cell r="M75">
            <v>0</v>
          </cell>
          <cell r="N75">
            <v>0</v>
          </cell>
          <cell r="O75">
            <v>0</v>
          </cell>
          <cell r="P75">
            <v>0</v>
          </cell>
          <cell r="Q75">
            <v>0</v>
          </cell>
          <cell r="R75">
            <v>0</v>
          </cell>
          <cell r="S75">
            <v>0</v>
          </cell>
          <cell r="T75">
            <v>0</v>
          </cell>
          <cell r="U75">
            <v>0</v>
          </cell>
          <cell r="V75">
            <v>0</v>
          </cell>
          <cell r="W75">
            <v>0</v>
          </cell>
          <cell r="X75">
            <v>0</v>
          </cell>
        </row>
        <row r="76">
          <cell r="A76" t="str">
            <v>---</v>
          </cell>
          <cell r="B76">
            <v>0</v>
          </cell>
          <cell r="C76" t="str">
            <v>PLW45141895</v>
          </cell>
          <cell r="D76">
            <v>0</v>
          </cell>
          <cell r="E76" t="str">
            <v>---</v>
          </cell>
          <cell r="F76">
            <v>0</v>
          </cell>
          <cell r="G76" t="str">
            <v>---</v>
          </cell>
          <cell r="H76">
            <v>0</v>
          </cell>
          <cell r="I76" t="str">
            <v>---</v>
          </cell>
          <cell r="J76">
            <v>0</v>
          </cell>
          <cell r="K76" t="str">
            <v>---</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v>
          </cell>
          <cell r="B77">
            <v>0</v>
          </cell>
          <cell r="C77" t="str">
            <v>PLW45141896</v>
          </cell>
          <cell r="D77">
            <v>0</v>
          </cell>
          <cell r="E77" t="str">
            <v>---</v>
          </cell>
          <cell r="F77">
            <v>0</v>
          </cell>
          <cell r="G77" t="str">
            <v>---</v>
          </cell>
          <cell r="H77">
            <v>0</v>
          </cell>
          <cell r="I77" t="str">
            <v>---</v>
          </cell>
          <cell r="J77">
            <v>0</v>
          </cell>
          <cell r="K77" t="str">
            <v>---</v>
          </cell>
          <cell r="L77">
            <v>0</v>
          </cell>
          <cell r="M77">
            <v>0</v>
          </cell>
          <cell r="N77">
            <v>0</v>
          </cell>
          <cell r="O77">
            <v>0</v>
          </cell>
          <cell r="P77">
            <v>0</v>
          </cell>
          <cell r="Q77">
            <v>0</v>
          </cell>
          <cell r="R77">
            <v>0</v>
          </cell>
          <cell r="S77">
            <v>0</v>
          </cell>
          <cell r="T77">
            <v>0</v>
          </cell>
          <cell r="U77">
            <v>0</v>
          </cell>
          <cell r="V77">
            <v>0</v>
          </cell>
          <cell r="W77">
            <v>0</v>
          </cell>
          <cell r="X77">
            <v>0</v>
          </cell>
        </row>
        <row r="78">
          <cell r="A78" t="str">
            <v>---</v>
          </cell>
          <cell r="B78">
            <v>0</v>
          </cell>
          <cell r="C78" t="str">
            <v>---</v>
          </cell>
          <cell r="D78">
            <v>0</v>
          </cell>
          <cell r="E78" t="str">
            <v>---</v>
          </cell>
          <cell r="F78">
            <v>0</v>
          </cell>
          <cell r="G78" t="str">
            <v>---</v>
          </cell>
          <cell r="H78">
            <v>0</v>
          </cell>
          <cell r="I78" t="str">
            <v>---</v>
          </cell>
          <cell r="J78">
            <v>0</v>
          </cell>
          <cell r="K78" t="str">
            <v>---</v>
          </cell>
          <cell r="L78">
            <v>0</v>
          </cell>
          <cell r="M78">
            <v>0</v>
          </cell>
          <cell r="N78">
            <v>0</v>
          </cell>
          <cell r="O78">
            <v>0</v>
          </cell>
          <cell r="P78">
            <v>0</v>
          </cell>
          <cell r="Q78">
            <v>0</v>
          </cell>
          <cell r="R78">
            <v>0</v>
          </cell>
          <cell r="S78">
            <v>0</v>
          </cell>
          <cell r="T78">
            <v>0</v>
          </cell>
          <cell r="U78">
            <v>0</v>
          </cell>
          <cell r="V78">
            <v>0</v>
          </cell>
          <cell r="W78">
            <v>0</v>
          </cell>
          <cell r="X78">
            <v>0</v>
          </cell>
        </row>
        <row r="79">
          <cell r="A79" t="str">
            <v>---</v>
          </cell>
          <cell r="B79">
            <v>0</v>
          </cell>
          <cell r="C79" t="str">
            <v>---</v>
          </cell>
          <cell r="D79">
            <v>0</v>
          </cell>
          <cell r="E79" t="str">
            <v>---</v>
          </cell>
          <cell r="F79">
            <v>0</v>
          </cell>
          <cell r="G79" t="str">
            <v>---</v>
          </cell>
          <cell r="H79">
            <v>0</v>
          </cell>
          <cell r="I79" t="str">
            <v>---</v>
          </cell>
          <cell r="J79">
            <v>0</v>
          </cell>
          <cell r="K79" t="str">
            <v>---</v>
          </cell>
          <cell r="L79">
            <v>0</v>
          </cell>
          <cell r="M79">
            <v>0</v>
          </cell>
          <cell r="N79">
            <v>0</v>
          </cell>
          <cell r="O79">
            <v>0</v>
          </cell>
          <cell r="P79">
            <v>0</v>
          </cell>
          <cell r="Q79">
            <v>0</v>
          </cell>
          <cell r="R79">
            <v>0</v>
          </cell>
          <cell r="S79">
            <v>0</v>
          </cell>
          <cell r="T79">
            <v>0</v>
          </cell>
          <cell r="U79">
            <v>0</v>
          </cell>
          <cell r="V79">
            <v>0</v>
          </cell>
          <cell r="W79">
            <v>0</v>
          </cell>
          <cell r="X79">
            <v>0</v>
          </cell>
        </row>
        <row r="80">
          <cell r="A80" t="str">
            <v>---</v>
          </cell>
          <cell r="B80">
            <v>0</v>
          </cell>
          <cell r="C80" t="str">
            <v>---</v>
          </cell>
          <cell r="D80">
            <v>0</v>
          </cell>
          <cell r="E80" t="str">
            <v>---</v>
          </cell>
          <cell r="F80">
            <v>0</v>
          </cell>
          <cell r="G80" t="str">
            <v>---</v>
          </cell>
          <cell r="H80">
            <v>0</v>
          </cell>
          <cell r="I80" t="str">
            <v>---</v>
          </cell>
          <cell r="J80">
            <v>0</v>
          </cell>
          <cell r="K80" t="str">
            <v>---</v>
          </cell>
          <cell r="L80">
            <v>0</v>
          </cell>
          <cell r="M80">
            <v>0</v>
          </cell>
          <cell r="N80">
            <v>0</v>
          </cell>
          <cell r="O80">
            <v>0</v>
          </cell>
          <cell r="P80">
            <v>0</v>
          </cell>
          <cell r="Q80">
            <v>0</v>
          </cell>
          <cell r="R80">
            <v>0</v>
          </cell>
          <cell r="S80">
            <v>0</v>
          </cell>
          <cell r="T80">
            <v>0</v>
          </cell>
          <cell r="U80">
            <v>0</v>
          </cell>
          <cell r="V80">
            <v>0</v>
          </cell>
          <cell r="W80">
            <v>0</v>
          </cell>
          <cell r="X80">
            <v>0</v>
          </cell>
        </row>
        <row r="81">
          <cell r="A81" t="str">
            <v>---</v>
          </cell>
          <cell r="B81">
            <v>0</v>
          </cell>
          <cell r="C81" t="str">
            <v>---</v>
          </cell>
          <cell r="D81">
            <v>0</v>
          </cell>
          <cell r="E81" t="str">
            <v>---</v>
          </cell>
          <cell r="F81">
            <v>0</v>
          </cell>
          <cell r="G81" t="str">
            <v>---</v>
          </cell>
          <cell r="H81">
            <v>0</v>
          </cell>
          <cell r="I81" t="str">
            <v>---</v>
          </cell>
          <cell r="J81">
            <v>0</v>
          </cell>
          <cell r="K81" t="str">
            <v>---</v>
          </cell>
          <cell r="L81">
            <v>0</v>
          </cell>
          <cell r="M81">
            <v>0</v>
          </cell>
          <cell r="N81">
            <v>0</v>
          </cell>
          <cell r="O81">
            <v>0</v>
          </cell>
          <cell r="P81">
            <v>0</v>
          </cell>
          <cell r="Q81">
            <v>0</v>
          </cell>
          <cell r="R81">
            <v>0</v>
          </cell>
          <cell r="S81">
            <v>0</v>
          </cell>
          <cell r="T81">
            <v>0</v>
          </cell>
          <cell r="U81">
            <v>0</v>
          </cell>
          <cell r="V81">
            <v>0</v>
          </cell>
          <cell r="W81">
            <v>0</v>
          </cell>
          <cell r="X81">
            <v>0</v>
          </cell>
        </row>
        <row r="82">
          <cell r="A82" t="str">
            <v>---</v>
          </cell>
          <cell r="B82">
            <v>0</v>
          </cell>
          <cell r="C82" t="str">
            <v>---</v>
          </cell>
          <cell r="D82">
            <v>0</v>
          </cell>
          <cell r="E82" t="str">
            <v>---</v>
          </cell>
          <cell r="F82">
            <v>0</v>
          </cell>
          <cell r="G82" t="str">
            <v>---</v>
          </cell>
          <cell r="H82">
            <v>0</v>
          </cell>
          <cell r="I82" t="str">
            <v>---</v>
          </cell>
          <cell r="J82">
            <v>0</v>
          </cell>
          <cell r="K82" t="str">
            <v>---</v>
          </cell>
          <cell r="L82">
            <v>0</v>
          </cell>
          <cell r="M82">
            <v>0</v>
          </cell>
          <cell r="N82">
            <v>0</v>
          </cell>
          <cell r="O82">
            <v>0</v>
          </cell>
          <cell r="P82">
            <v>0</v>
          </cell>
          <cell r="Q82">
            <v>0</v>
          </cell>
          <cell r="R82">
            <v>0</v>
          </cell>
          <cell r="S82">
            <v>0</v>
          </cell>
          <cell r="T82">
            <v>0</v>
          </cell>
          <cell r="U82">
            <v>0</v>
          </cell>
          <cell r="V82">
            <v>0</v>
          </cell>
          <cell r="W82">
            <v>0</v>
          </cell>
          <cell r="X82">
            <v>0</v>
          </cell>
        </row>
        <row r="83">
          <cell r="A83" t="str">
            <v>---</v>
          </cell>
          <cell r="B83">
            <v>0</v>
          </cell>
          <cell r="C83" t="str">
            <v>---</v>
          </cell>
          <cell r="D83">
            <v>0</v>
          </cell>
          <cell r="E83" t="str">
            <v>---</v>
          </cell>
          <cell r="F83">
            <v>0</v>
          </cell>
          <cell r="G83" t="str">
            <v>---</v>
          </cell>
          <cell r="H83">
            <v>0</v>
          </cell>
          <cell r="I83" t="str">
            <v>---</v>
          </cell>
          <cell r="J83">
            <v>0</v>
          </cell>
          <cell r="K83" t="str">
            <v>---</v>
          </cell>
          <cell r="L83">
            <v>0</v>
          </cell>
          <cell r="M83">
            <v>0</v>
          </cell>
          <cell r="N83">
            <v>0</v>
          </cell>
          <cell r="O83">
            <v>0</v>
          </cell>
          <cell r="P83">
            <v>0</v>
          </cell>
          <cell r="Q83">
            <v>0</v>
          </cell>
          <cell r="R83">
            <v>0</v>
          </cell>
          <cell r="S83">
            <v>0</v>
          </cell>
          <cell r="T83">
            <v>0</v>
          </cell>
          <cell r="U83">
            <v>0</v>
          </cell>
          <cell r="V83">
            <v>0</v>
          </cell>
          <cell r="W83">
            <v>0</v>
          </cell>
          <cell r="X83">
            <v>0</v>
          </cell>
        </row>
        <row r="84">
          <cell r="A84" t="str">
            <v>---</v>
          </cell>
          <cell r="B84">
            <v>0</v>
          </cell>
          <cell r="C84" t="str">
            <v>---</v>
          </cell>
          <cell r="D84">
            <v>0</v>
          </cell>
          <cell r="E84" t="str">
            <v>---</v>
          </cell>
          <cell r="F84">
            <v>0</v>
          </cell>
          <cell r="G84" t="str">
            <v>---</v>
          </cell>
          <cell r="H84">
            <v>0</v>
          </cell>
          <cell r="I84" t="str">
            <v>---</v>
          </cell>
          <cell r="J84">
            <v>0</v>
          </cell>
          <cell r="K84" t="str">
            <v>---</v>
          </cell>
          <cell r="L84">
            <v>0</v>
          </cell>
          <cell r="M84">
            <v>0</v>
          </cell>
          <cell r="N84">
            <v>0</v>
          </cell>
          <cell r="O84">
            <v>0</v>
          </cell>
          <cell r="P84">
            <v>0</v>
          </cell>
          <cell r="Q84">
            <v>0</v>
          </cell>
          <cell r="R84">
            <v>0</v>
          </cell>
          <cell r="S84">
            <v>0</v>
          </cell>
          <cell r="T84">
            <v>0</v>
          </cell>
          <cell r="U84">
            <v>0</v>
          </cell>
          <cell r="V84">
            <v>0</v>
          </cell>
          <cell r="W84">
            <v>0</v>
          </cell>
          <cell r="X84">
            <v>0</v>
          </cell>
        </row>
        <row r="85">
          <cell r="A85" t="str">
            <v>---</v>
          </cell>
          <cell r="B85">
            <v>0</v>
          </cell>
          <cell r="C85" t="str">
            <v>---</v>
          </cell>
          <cell r="D85">
            <v>0</v>
          </cell>
          <cell r="E85" t="str">
            <v>---</v>
          </cell>
          <cell r="F85">
            <v>0</v>
          </cell>
          <cell r="G85" t="str">
            <v>---</v>
          </cell>
          <cell r="H85">
            <v>0</v>
          </cell>
          <cell r="I85" t="str">
            <v>---</v>
          </cell>
          <cell r="J85">
            <v>0</v>
          </cell>
          <cell r="K85" t="str">
            <v>---</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v>
          </cell>
          <cell r="B86">
            <v>0</v>
          </cell>
          <cell r="C86" t="str">
            <v>---</v>
          </cell>
          <cell r="D86">
            <v>0</v>
          </cell>
          <cell r="E86" t="str">
            <v>---</v>
          </cell>
          <cell r="F86">
            <v>0</v>
          </cell>
          <cell r="G86" t="str">
            <v>---</v>
          </cell>
          <cell r="H86">
            <v>0</v>
          </cell>
          <cell r="I86" t="str">
            <v>---</v>
          </cell>
          <cell r="J86">
            <v>0</v>
          </cell>
          <cell r="K86" t="str">
            <v>---</v>
          </cell>
          <cell r="L86">
            <v>0</v>
          </cell>
          <cell r="M86">
            <v>0</v>
          </cell>
          <cell r="N86">
            <v>0</v>
          </cell>
          <cell r="O86">
            <v>0</v>
          </cell>
          <cell r="P86">
            <v>0</v>
          </cell>
          <cell r="Q86">
            <v>0</v>
          </cell>
          <cell r="R86">
            <v>0</v>
          </cell>
          <cell r="S86">
            <v>0</v>
          </cell>
          <cell r="T86">
            <v>0</v>
          </cell>
          <cell r="U86">
            <v>0</v>
          </cell>
          <cell r="V86">
            <v>0</v>
          </cell>
          <cell r="W86">
            <v>0</v>
          </cell>
          <cell r="X86">
            <v>0</v>
          </cell>
        </row>
        <row r="87">
          <cell r="A87" t="str">
            <v>---</v>
          </cell>
          <cell r="B87">
            <v>0</v>
          </cell>
          <cell r="C87" t="str">
            <v>---</v>
          </cell>
          <cell r="D87">
            <v>0</v>
          </cell>
          <cell r="E87" t="str">
            <v>---</v>
          </cell>
          <cell r="F87">
            <v>0</v>
          </cell>
          <cell r="G87" t="str">
            <v>---</v>
          </cell>
          <cell r="H87">
            <v>0</v>
          </cell>
          <cell r="I87" t="str">
            <v>---</v>
          </cell>
          <cell r="J87">
            <v>0</v>
          </cell>
          <cell r="K87" t="str">
            <v>---</v>
          </cell>
          <cell r="L87">
            <v>0</v>
          </cell>
          <cell r="M87">
            <v>0</v>
          </cell>
          <cell r="N87">
            <v>0</v>
          </cell>
          <cell r="O87">
            <v>0</v>
          </cell>
          <cell r="P87">
            <v>0</v>
          </cell>
          <cell r="Q87">
            <v>0</v>
          </cell>
          <cell r="R87">
            <v>0</v>
          </cell>
          <cell r="S87">
            <v>0</v>
          </cell>
          <cell r="T87">
            <v>0</v>
          </cell>
          <cell r="U87">
            <v>0</v>
          </cell>
          <cell r="V87">
            <v>0</v>
          </cell>
          <cell r="W87">
            <v>0</v>
          </cell>
          <cell r="X87">
            <v>0</v>
          </cell>
        </row>
        <row r="88">
          <cell r="A88" t="str">
            <v>---</v>
          </cell>
          <cell r="B88">
            <v>0</v>
          </cell>
          <cell r="C88" t="str">
            <v>---</v>
          </cell>
          <cell r="D88">
            <v>0</v>
          </cell>
          <cell r="E88" t="str">
            <v>---</v>
          </cell>
          <cell r="F88">
            <v>0</v>
          </cell>
          <cell r="G88" t="str">
            <v>---</v>
          </cell>
          <cell r="H88">
            <v>0</v>
          </cell>
          <cell r="I88" t="str">
            <v>---</v>
          </cell>
          <cell r="J88">
            <v>0</v>
          </cell>
          <cell r="K88" t="str">
            <v>---</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v>
          </cell>
          <cell r="B89">
            <v>0</v>
          </cell>
          <cell r="C89" t="str">
            <v>---</v>
          </cell>
          <cell r="D89">
            <v>0</v>
          </cell>
          <cell r="E89" t="str">
            <v>---</v>
          </cell>
          <cell r="F89">
            <v>0</v>
          </cell>
          <cell r="G89" t="str">
            <v>---</v>
          </cell>
          <cell r="H89">
            <v>0</v>
          </cell>
          <cell r="I89" t="str">
            <v>---</v>
          </cell>
          <cell r="J89">
            <v>0</v>
          </cell>
          <cell r="K89" t="str">
            <v>---</v>
          </cell>
          <cell r="L89">
            <v>0</v>
          </cell>
          <cell r="M89">
            <v>0</v>
          </cell>
          <cell r="N89">
            <v>0</v>
          </cell>
          <cell r="O89">
            <v>0</v>
          </cell>
          <cell r="P89">
            <v>0</v>
          </cell>
          <cell r="Q89">
            <v>0</v>
          </cell>
          <cell r="R89">
            <v>0</v>
          </cell>
          <cell r="S89">
            <v>0</v>
          </cell>
          <cell r="T89">
            <v>0</v>
          </cell>
          <cell r="U89">
            <v>0</v>
          </cell>
          <cell r="V89">
            <v>0</v>
          </cell>
          <cell r="W89">
            <v>0</v>
          </cell>
          <cell r="X89">
            <v>0</v>
          </cell>
        </row>
        <row r="90">
          <cell r="A90" t="str">
            <v>---</v>
          </cell>
          <cell r="B90">
            <v>0</v>
          </cell>
          <cell r="C90" t="str">
            <v>---</v>
          </cell>
          <cell r="D90">
            <v>0</v>
          </cell>
          <cell r="E90" t="str">
            <v>---</v>
          </cell>
          <cell r="F90">
            <v>0</v>
          </cell>
          <cell r="G90" t="str">
            <v>---</v>
          </cell>
          <cell r="H90">
            <v>0</v>
          </cell>
          <cell r="I90" t="str">
            <v>---</v>
          </cell>
          <cell r="J90">
            <v>0</v>
          </cell>
          <cell r="K90" t="str">
            <v>---</v>
          </cell>
          <cell r="L90">
            <v>0</v>
          </cell>
          <cell r="M90">
            <v>0</v>
          </cell>
          <cell r="N90">
            <v>0</v>
          </cell>
          <cell r="O90">
            <v>0</v>
          </cell>
          <cell r="P90">
            <v>0</v>
          </cell>
          <cell r="Q90">
            <v>0</v>
          </cell>
          <cell r="R90">
            <v>0</v>
          </cell>
          <cell r="S90">
            <v>0</v>
          </cell>
          <cell r="T90">
            <v>0</v>
          </cell>
          <cell r="U90">
            <v>0</v>
          </cell>
          <cell r="V90">
            <v>0</v>
          </cell>
          <cell r="W90">
            <v>0</v>
          </cell>
          <cell r="X90">
            <v>0</v>
          </cell>
        </row>
        <row r="91">
          <cell r="A91" t="str">
            <v>---</v>
          </cell>
          <cell r="B91">
            <v>0</v>
          </cell>
          <cell r="C91" t="str">
            <v>---</v>
          </cell>
          <cell r="D91">
            <v>0</v>
          </cell>
          <cell r="E91" t="str">
            <v>---</v>
          </cell>
          <cell r="F91">
            <v>0</v>
          </cell>
          <cell r="G91" t="str">
            <v>---</v>
          </cell>
          <cell r="H91">
            <v>0</v>
          </cell>
          <cell r="I91" t="str">
            <v>---</v>
          </cell>
          <cell r="J91">
            <v>0</v>
          </cell>
          <cell r="K91" t="str">
            <v>---</v>
          </cell>
          <cell r="L91">
            <v>0</v>
          </cell>
          <cell r="M91">
            <v>0</v>
          </cell>
          <cell r="N91">
            <v>0</v>
          </cell>
          <cell r="O91">
            <v>0</v>
          </cell>
          <cell r="P91">
            <v>0</v>
          </cell>
          <cell r="Q91">
            <v>0</v>
          </cell>
          <cell r="R91">
            <v>0</v>
          </cell>
          <cell r="S91">
            <v>0</v>
          </cell>
          <cell r="T91">
            <v>0</v>
          </cell>
          <cell r="U91">
            <v>0</v>
          </cell>
          <cell r="V91">
            <v>0</v>
          </cell>
          <cell r="W91">
            <v>0</v>
          </cell>
          <cell r="X91">
            <v>0</v>
          </cell>
        </row>
        <row r="92">
          <cell r="A92" t="str">
            <v>---</v>
          </cell>
          <cell r="B92">
            <v>0</v>
          </cell>
          <cell r="C92" t="str">
            <v>---</v>
          </cell>
          <cell r="D92">
            <v>0</v>
          </cell>
          <cell r="E92" t="str">
            <v>---</v>
          </cell>
          <cell r="F92">
            <v>0</v>
          </cell>
          <cell r="G92" t="str">
            <v>---</v>
          </cell>
          <cell r="H92">
            <v>0</v>
          </cell>
          <cell r="I92" t="str">
            <v>---</v>
          </cell>
          <cell r="J92">
            <v>0</v>
          </cell>
          <cell r="K92" t="str">
            <v>---</v>
          </cell>
          <cell r="L92">
            <v>0</v>
          </cell>
          <cell r="M92">
            <v>0</v>
          </cell>
          <cell r="N92">
            <v>0</v>
          </cell>
          <cell r="O92">
            <v>0</v>
          </cell>
          <cell r="P92">
            <v>0</v>
          </cell>
          <cell r="Q92">
            <v>0</v>
          </cell>
          <cell r="R92">
            <v>0</v>
          </cell>
          <cell r="S92">
            <v>0</v>
          </cell>
          <cell r="T92">
            <v>0</v>
          </cell>
          <cell r="U92">
            <v>0</v>
          </cell>
          <cell r="V92">
            <v>0</v>
          </cell>
          <cell r="W92">
            <v>0</v>
          </cell>
          <cell r="X92">
            <v>0</v>
          </cell>
        </row>
        <row r="93">
          <cell r="A93" t="str">
            <v>---</v>
          </cell>
          <cell r="B93">
            <v>0</v>
          </cell>
          <cell r="C93" t="str">
            <v>---</v>
          </cell>
          <cell r="D93">
            <v>0</v>
          </cell>
          <cell r="E93" t="str">
            <v>---</v>
          </cell>
          <cell r="F93">
            <v>0</v>
          </cell>
          <cell r="G93" t="str">
            <v>---</v>
          </cell>
          <cell r="H93">
            <v>0</v>
          </cell>
          <cell r="I93" t="str">
            <v>---</v>
          </cell>
          <cell r="J93">
            <v>0</v>
          </cell>
          <cell r="K93" t="str">
            <v>---</v>
          </cell>
          <cell r="L93">
            <v>0</v>
          </cell>
          <cell r="M93">
            <v>0</v>
          </cell>
          <cell r="N93">
            <v>0</v>
          </cell>
          <cell r="O93">
            <v>0</v>
          </cell>
          <cell r="P93">
            <v>0</v>
          </cell>
          <cell r="Q93">
            <v>0</v>
          </cell>
          <cell r="R93">
            <v>0</v>
          </cell>
          <cell r="S93">
            <v>0</v>
          </cell>
          <cell r="T93">
            <v>0</v>
          </cell>
          <cell r="U93">
            <v>0</v>
          </cell>
          <cell r="V93">
            <v>0</v>
          </cell>
          <cell r="W93">
            <v>0</v>
          </cell>
          <cell r="X93">
            <v>0</v>
          </cell>
        </row>
        <row r="94">
          <cell r="A94" t="str">
            <v>---</v>
          </cell>
          <cell r="B94">
            <v>0</v>
          </cell>
          <cell r="C94" t="str">
            <v>---</v>
          </cell>
          <cell r="D94">
            <v>0</v>
          </cell>
          <cell r="E94" t="str">
            <v>---</v>
          </cell>
          <cell r="F94">
            <v>0</v>
          </cell>
          <cell r="G94" t="str">
            <v>---</v>
          </cell>
          <cell r="H94">
            <v>0</v>
          </cell>
          <cell r="I94" t="str">
            <v>---</v>
          </cell>
          <cell r="J94">
            <v>0</v>
          </cell>
          <cell r="K94" t="str">
            <v>---</v>
          </cell>
          <cell r="L94">
            <v>0</v>
          </cell>
          <cell r="M94">
            <v>0</v>
          </cell>
          <cell r="N94">
            <v>0</v>
          </cell>
          <cell r="O94">
            <v>0</v>
          </cell>
          <cell r="P94">
            <v>0</v>
          </cell>
          <cell r="Q94">
            <v>0</v>
          </cell>
          <cell r="R94">
            <v>0</v>
          </cell>
          <cell r="S94">
            <v>0</v>
          </cell>
          <cell r="T94">
            <v>0</v>
          </cell>
          <cell r="U94">
            <v>0</v>
          </cell>
          <cell r="V94">
            <v>0</v>
          </cell>
          <cell r="W94">
            <v>0</v>
          </cell>
          <cell r="X94">
            <v>0</v>
          </cell>
        </row>
        <row r="95">
          <cell r="A95" t="str">
            <v>---</v>
          </cell>
          <cell r="B95">
            <v>0</v>
          </cell>
          <cell r="C95" t="str">
            <v>---</v>
          </cell>
          <cell r="D95">
            <v>0</v>
          </cell>
          <cell r="E95" t="str">
            <v>---</v>
          </cell>
          <cell r="F95">
            <v>0</v>
          </cell>
          <cell r="G95" t="str">
            <v>---</v>
          </cell>
          <cell r="H95">
            <v>0</v>
          </cell>
          <cell r="I95" t="str">
            <v>---</v>
          </cell>
          <cell r="J95">
            <v>0</v>
          </cell>
          <cell r="K95" t="str">
            <v>---</v>
          </cell>
          <cell r="L95">
            <v>0</v>
          </cell>
          <cell r="M95">
            <v>0</v>
          </cell>
          <cell r="N95">
            <v>0</v>
          </cell>
          <cell r="O95">
            <v>0</v>
          </cell>
          <cell r="P95">
            <v>0</v>
          </cell>
          <cell r="Q95">
            <v>0</v>
          </cell>
          <cell r="R95">
            <v>0</v>
          </cell>
          <cell r="S95">
            <v>0</v>
          </cell>
          <cell r="T95">
            <v>0</v>
          </cell>
          <cell r="U95">
            <v>0</v>
          </cell>
          <cell r="V95">
            <v>0</v>
          </cell>
          <cell r="W95">
            <v>0</v>
          </cell>
          <cell r="X95">
            <v>0</v>
          </cell>
        </row>
        <row r="96">
          <cell r="A96" t="str">
            <v>---</v>
          </cell>
          <cell r="B96">
            <v>0</v>
          </cell>
          <cell r="C96" t="str">
            <v>---</v>
          </cell>
          <cell r="D96">
            <v>0</v>
          </cell>
          <cell r="E96" t="str">
            <v>---</v>
          </cell>
          <cell r="F96">
            <v>0</v>
          </cell>
          <cell r="G96" t="str">
            <v>---</v>
          </cell>
          <cell r="H96">
            <v>0</v>
          </cell>
          <cell r="I96" t="str">
            <v>---</v>
          </cell>
          <cell r="J96">
            <v>0</v>
          </cell>
          <cell r="K96" t="str">
            <v>---</v>
          </cell>
          <cell r="L96">
            <v>0</v>
          </cell>
          <cell r="M96">
            <v>0</v>
          </cell>
          <cell r="N96">
            <v>0</v>
          </cell>
          <cell r="O96">
            <v>0</v>
          </cell>
          <cell r="P96">
            <v>0</v>
          </cell>
          <cell r="Q96">
            <v>0</v>
          </cell>
          <cell r="R96">
            <v>0</v>
          </cell>
          <cell r="S96">
            <v>0</v>
          </cell>
          <cell r="T96">
            <v>0</v>
          </cell>
          <cell r="U96">
            <v>0</v>
          </cell>
          <cell r="V96">
            <v>0</v>
          </cell>
          <cell r="W96">
            <v>0</v>
          </cell>
          <cell r="X96">
            <v>0</v>
          </cell>
        </row>
        <row r="97">
          <cell r="A97" t="str">
            <v>---</v>
          </cell>
          <cell r="B97">
            <v>0</v>
          </cell>
          <cell r="C97" t="str">
            <v>---</v>
          </cell>
          <cell r="D97">
            <v>0</v>
          </cell>
          <cell r="E97" t="str">
            <v>---</v>
          </cell>
          <cell r="F97">
            <v>0</v>
          </cell>
          <cell r="G97" t="str">
            <v>---</v>
          </cell>
          <cell r="H97">
            <v>0</v>
          </cell>
          <cell r="I97" t="str">
            <v>---</v>
          </cell>
          <cell r="J97">
            <v>0</v>
          </cell>
          <cell r="K97" t="str">
            <v>---</v>
          </cell>
          <cell r="L97">
            <v>0</v>
          </cell>
          <cell r="M97">
            <v>0</v>
          </cell>
          <cell r="N97">
            <v>0</v>
          </cell>
          <cell r="O97">
            <v>0</v>
          </cell>
          <cell r="P97">
            <v>0</v>
          </cell>
          <cell r="Q97">
            <v>0</v>
          </cell>
          <cell r="R97">
            <v>0</v>
          </cell>
          <cell r="S97">
            <v>0</v>
          </cell>
          <cell r="T97">
            <v>0</v>
          </cell>
          <cell r="U97">
            <v>0</v>
          </cell>
          <cell r="V97">
            <v>0</v>
          </cell>
          <cell r="W97">
            <v>0</v>
          </cell>
          <cell r="X97">
            <v>0</v>
          </cell>
        </row>
        <row r="98">
          <cell r="A98" t="str">
            <v>---</v>
          </cell>
          <cell r="B98">
            <v>0</v>
          </cell>
          <cell r="C98" t="str">
            <v>---</v>
          </cell>
          <cell r="D98">
            <v>0</v>
          </cell>
          <cell r="E98" t="str">
            <v>---</v>
          </cell>
          <cell r="F98">
            <v>0</v>
          </cell>
          <cell r="G98" t="str">
            <v>---</v>
          </cell>
          <cell r="H98">
            <v>0</v>
          </cell>
          <cell r="I98" t="str">
            <v>---</v>
          </cell>
          <cell r="J98">
            <v>0</v>
          </cell>
          <cell r="K98" t="str">
            <v>---</v>
          </cell>
          <cell r="L98">
            <v>0</v>
          </cell>
          <cell r="M98">
            <v>0</v>
          </cell>
          <cell r="N98">
            <v>0</v>
          </cell>
          <cell r="O98">
            <v>0</v>
          </cell>
          <cell r="P98">
            <v>0</v>
          </cell>
          <cell r="Q98">
            <v>0</v>
          </cell>
          <cell r="R98">
            <v>0</v>
          </cell>
          <cell r="S98">
            <v>0</v>
          </cell>
          <cell r="T98">
            <v>0</v>
          </cell>
          <cell r="U98">
            <v>0</v>
          </cell>
          <cell r="V98">
            <v>0</v>
          </cell>
          <cell r="W98">
            <v>0</v>
          </cell>
          <cell r="X98">
            <v>0</v>
          </cell>
        </row>
        <row r="99">
          <cell r="A99" t="str">
            <v>---</v>
          </cell>
          <cell r="B99">
            <v>0</v>
          </cell>
          <cell r="C99" t="str">
            <v>---</v>
          </cell>
          <cell r="D99">
            <v>0</v>
          </cell>
          <cell r="E99" t="str">
            <v>---</v>
          </cell>
          <cell r="F99">
            <v>0</v>
          </cell>
          <cell r="G99" t="str">
            <v>---</v>
          </cell>
          <cell r="H99">
            <v>0</v>
          </cell>
          <cell r="I99" t="str">
            <v>---</v>
          </cell>
          <cell r="J99">
            <v>0</v>
          </cell>
          <cell r="K99" t="str">
            <v>---</v>
          </cell>
          <cell r="L99">
            <v>0</v>
          </cell>
          <cell r="M99">
            <v>0</v>
          </cell>
          <cell r="N99">
            <v>0</v>
          </cell>
          <cell r="O99">
            <v>0</v>
          </cell>
          <cell r="P99">
            <v>0</v>
          </cell>
          <cell r="Q99">
            <v>0</v>
          </cell>
          <cell r="R99">
            <v>0</v>
          </cell>
          <cell r="S99">
            <v>0</v>
          </cell>
          <cell r="T99">
            <v>0</v>
          </cell>
          <cell r="U99">
            <v>0</v>
          </cell>
          <cell r="V99">
            <v>0</v>
          </cell>
          <cell r="W99">
            <v>0</v>
          </cell>
          <cell r="X99">
            <v>0</v>
          </cell>
        </row>
        <row r="100">
          <cell r="A100" t="str">
            <v>---</v>
          </cell>
          <cell r="B100">
            <v>0</v>
          </cell>
          <cell r="C100" t="str">
            <v>---</v>
          </cell>
          <cell r="D100">
            <v>0</v>
          </cell>
          <cell r="E100" t="str">
            <v>---</v>
          </cell>
          <cell r="F100">
            <v>0</v>
          </cell>
          <cell r="G100" t="str">
            <v>---</v>
          </cell>
          <cell r="H100">
            <v>0</v>
          </cell>
          <cell r="I100" t="str">
            <v>---</v>
          </cell>
          <cell r="J100">
            <v>0</v>
          </cell>
          <cell r="K100" t="str">
            <v>---</v>
          </cell>
          <cell r="L100">
            <v>0</v>
          </cell>
          <cell r="M100">
            <v>0</v>
          </cell>
          <cell r="N100">
            <v>0</v>
          </cell>
          <cell r="O100">
            <v>0</v>
          </cell>
          <cell r="P100">
            <v>0</v>
          </cell>
          <cell r="Q100">
            <v>0</v>
          </cell>
          <cell r="R100">
            <v>0</v>
          </cell>
          <cell r="S100">
            <v>0</v>
          </cell>
          <cell r="T100">
            <v>0</v>
          </cell>
          <cell r="U100">
            <v>0</v>
          </cell>
          <cell r="V100">
            <v>0</v>
          </cell>
          <cell r="W100">
            <v>0</v>
          </cell>
          <cell r="X100">
            <v>0</v>
          </cell>
        </row>
        <row r="101">
          <cell r="A101" t="str">
            <v>---</v>
          </cell>
          <cell r="B101">
            <v>0</v>
          </cell>
          <cell r="C101" t="str">
            <v>---</v>
          </cell>
          <cell r="D101">
            <v>0</v>
          </cell>
          <cell r="E101" t="str">
            <v>---</v>
          </cell>
          <cell r="F101">
            <v>0</v>
          </cell>
          <cell r="G101" t="str">
            <v>---</v>
          </cell>
          <cell r="H101">
            <v>0</v>
          </cell>
          <cell r="I101" t="str">
            <v>---</v>
          </cell>
          <cell r="J101">
            <v>0</v>
          </cell>
          <cell r="K101" t="str">
            <v>---</v>
          </cell>
          <cell r="L101">
            <v>0</v>
          </cell>
          <cell r="M101">
            <v>0</v>
          </cell>
          <cell r="N101">
            <v>0</v>
          </cell>
          <cell r="O101">
            <v>0</v>
          </cell>
          <cell r="P101">
            <v>0</v>
          </cell>
          <cell r="Q101">
            <v>0</v>
          </cell>
          <cell r="R101">
            <v>0</v>
          </cell>
          <cell r="S101">
            <v>0</v>
          </cell>
          <cell r="T101">
            <v>0</v>
          </cell>
          <cell r="U101">
            <v>0</v>
          </cell>
          <cell r="V101">
            <v>0</v>
          </cell>
          <cell r="W101">
            <v>0</v>
          </cell>
          <cell r="X101">
            <v>0</v>
          </cell>
        </row>
        <row r="102">
          <cell r="A102" t="str">
            <v>---</v>
          </cell>
          <cell r="B102">
            <v>0</v>
          </cell>
          <cell r="C102" t="str">
            <v>---</v>
          </cell>
          <cell r="D102">
            <v>0</v>
          </cell>
          <cell r="E102" t="str">
            <v>---</v>
          </cell>
          <cell r="F102">
            <v>0</v>
          </cell>
          <cell r="G102" t="str">
            <v>---</v>
          </cell>
          <cell r="H102">
            <v>0</v>
          </cell>
          <cell r="I102" t="str">
            <v>---</v>
          </cell>
          <cell r="J102">
            <v>0</v>
          </cell>
          <cell r="K102" t="str">
            <v>---</v>
          </cell>
          <cell r="L102">
            <v>0</v>
          </cell>
          <cell r="M102">
            <v>0</v>
          </cell>
          <cell r="N102">
            <v>0</v>
          </cell>
          <cell r="O102">
            <v>0</v>
          </cell>
          <cell r="P102">
            <v>0</v>
          </cell>
          <cell r="Q102">
            <v>0</v>
          </cell>
          <cell r="R102">
            <v>0</v>
          </cell>
          <cell r="S102">
            <v>0</v>
          </cell>
          <cell r="T102">
            <v>0</v>
          </cell>
          <cell r="U102">
            <v>0</v>
          </cell>
          <cell r="V102">
            <v>0</v>
          </cell>
          <cell r="W102">
            <v>0</v>
          </cell>
          <cell r="X102">
            <v>0</v>
          </cell>
        </row>
        <row r="103">
          <cell r="A103" t="str">
            <v>---</v>
          </cell>
          <cell r="B103">
            <v>0</v>
          </cell>
          <cell r="C103" t="str">
            <v>---</v>
          </cell>
          <cell r="D103">
            <v>0</v>
          </cell>
          <cell r="E103" t="str">
            <v>---</v>
          </cell>
          <cell r="F103">
            <v>0</v>
          </cell>
          <cell r="G103" t="str">
            <v>---</v>
          </cell>
          <cell r="H103">
            <v>0</v>
          </cell>
          <cell r="I103" t="str">
            <v>---</v>
          </cell>
          <cell r="J103">
            <v>0</v>
          </cell>
          <cell r="K103" t="str">
            <v>---</v>
          </cell>
          <cell r="L103">
            <v>0</v>
          </cell>
          <cell r="M103">
            <v>0</v>
          </cell>
          <cell r="N103">
            <v>0</v>
          </cell>
          <cell r="O103">
            <v>0</v>
          </cell>
          <cell r="P103">
            <v>0</v>
          </cell>
          <cell r="Q103">
            <v>0</v>
          </cell>
          <cell r="R103">
            <v>0</v>
          </cell>
          <cell r="S103">
            <v>0</v>
          </cell>
          <cell r="T103">
            <v>0</v>
          </cell>
          <cell r="U103">
            <v>0</v>
          </cell>
          <cell r="V103">
            <v>0</v>
          </cell>
          <cell r="W103">
            <v>0</v>
          </cell>
          <cell r="X103">
            <v>0</v>
          </cell>
        </row>
        <row r="104">
          <cell r="A104" t="str">
            <v>---</v>
          </cell>
          <cell r="B104">
            <v>0</v>
          </cell>
          <cell r="C104" t="str">
            <v>---</v>
          </cell>
          <cell r="D104">
            <v>0</v>
          </cell>
          <cell r="E104" t="str">
            <v>---</v>
          </cell>
          <cell r="F104">
            <v>0</v>
          </cell>
          <cell r="G104" t="str">
            <v>---</v>
          </cell>
          <cell r="H104">
            <v>0</v>
          </cell>
          <cell r="I104" t="str">
            <v>---</v>
          </cell>
          <cell r="J104">
            <v>0</v>
          </cell>
          <cell r="K104" t="str">
            <v>---</v>
          </cell>
          <cell r="L104">
            <v>0</v>
          </cell>
          <cell r="M104">
            <v>0</v>
          </cell>
          <cell r="N104">
            <v>0</v>
          </cell>
          <cell r="O104">
            <v>0</v>
          </cell>
          <cell r="P104">
            <v>0</v>
          </cell>
          <cell r="Q104">
            <v>0</v>
          </cell>
          <cell r="R104">
            <v>0</v>
          </cell>
          <cell r="S104">
            <v>0</v>
          </cell>
          <cell r="T104">
            <v>0</v>
          </cell>
          <cell r="U104">
            <v>0</v>
          </cell>
          <cell r="V104">
            <v>0</v>
          </cell>
          <cell r="W104">
            <v>0</v>
          </cell>
          <cell r="X104">
            <v>0</v>
          </cell>
        </row>
        <row r="105">
          <cell r="A105" t="str">
            <v>---</v>
          </cell>
          <cell r="B105">
            <v>0</v>
          </cell>
          <cell r="C105" t="str">
            <v>---</v>
          </cell>
          <cell r="D105">
            <v>0</v>
          </cell>
          <cell r="E105" t="str">
            <v>---</v>
          </cell>
          <cell r="F105">
            <v>0</v>
          </cell>
          <cell r="G105" t="str">
            <v>---</v>
          </cell>
          <cell r="H105">
            <v>0</v>
          </cell>
          <cell r="I105" t="str">
            <v>---</v>
          </cell>
          <cell r="J105">
            <v>0</v>
          </cell>
          <cell r="K105" t="str">
            <v>---</v>
          </cell>
          <cell r="L105">
            <v>0</v>
          </cell>
          <cell r="M105">
            <v>0</v>
          </cell>
          <cell r="N105">
            <v>0</v>
          </cell>
          <cell r="O105">
            <v>0</v>
          </cell>
          <cell r="P105">
            <v>0</v>
          </cell>
          <cell r="Q105">
            <v>0</v>
          </cell>
          <cell r="R105">
            <v>0</v>
          </cell>
          <cell r="S105">
            <v>0</v>
          </cell>
          <cell r="T105">
            <v>0</v>
          </cell>
          <cell r="U105">
            <v>0</v>
          </cell>
          <cell r="V105">
            <v>0</v>
          </cell>
          <cell r="W105">
            <v>0</v>
          </cell>
          <cell r="X105">
            <v>0</v>
          </cell>
        </row>
        <row r="106">
          <cell r="A106" t="str">
            <v>---</v>
          </cell>
          <cell r="B106">
            <v>0</v>
          </cell>
          <cell r="C106" t="str">
            <v>---</v>
          </cell>
          <cell r="D106">
            <v>0</v>
          </cell>
          <cell r="E106" t="str">
            <v>---</v>
          </cell>
          <cell r="F106">
            <v>0</v>
          </cell>
          <cell r="G106" t="str">
            <v>---</v>
          </cell>
          <cell r="H106">
            <v>0</v>
          </cell>
          <cell r="I106" t="str">
            <v>---</v>
          </cell>
          <cell r="J106">
            <v>0</v>
          </cell>
          <cell r="K106" t="str">
            <v>---</v>
          </cell>
          <cell r="L106">
            <v>0</v>
          </cell>
          <cell r="M106">
            <v>0</v>
          </cell>
          <cell r="N106">
            <v>0</v>
          </cell>
          <cell r="O106">
            <v>0</v>
          </cell>
          <cell r="P106">
            <v>0</v>
          </cell>
          <cell r="Q106">
            <v>0</v>
          </cell>
          <cell r="R106">
            <v>0</v>
          </cell>
          <cell r="S106">
            <v>0</v>
          </cell>
          <cell r="T106">
            <v>0</v>
          </cell>
          <cell r="U106">
            <v>0</v>
          </cell>
          <cell r="V106">
            <v>0</v>
          </cell>
          <cell r="W106">
            <v>0</v>
          </cell>
          <cell r="X106">
            <v>0</v>
          </cell>
        </row>
        <row r="107">
          <cell r="A107" t="str">
            <v>---</v>
          </cell>
          <cell r="B107">
            <v>0</v>
          </cell>
          <cell r="C107" t="str">
            <v>---</v>
          </cell>
          <cell r="D107">
            <v>0</v>
          </cell>
          <cell r="E107" t="str">
            <v>---</v>
          </cell>
          <cell r="F107">
            <v>0</v>
          </cell>
          <cell r="G107" t="str">
            <v>---</v>
          </cell>
          <cell r="H107">
            <v>0</v>
          </cell>
          <cell r="I107" t="str">
            <v>---</v>
          </cell>
          <cell r="J107">
            <v>0</v>
          </cell>
          <cell r="K107" t="str">
            <v>---</v>
          </cell>
          <cell r="L107">
            <v>0</v>
          </cell>
          <cell r="M107">
            <v>0</v>
          </cell>
          <cell r="N107">
            <v>0</v>
          </cell>
          <cell r="O107">
            <v>0</v>
          </cell>
          <cell r="P107">
            <v>0</v>
          </cell>
          <cell r="Q107">
            <v>0</v>
          </cell>
          <cell r="R107">
            <v>0</v>
          </cell>
          <cell r="S107">
            <v>0</v>
          </cell>
          <cell r="T107">
            <v>0</v>
          </cell>
          <cell r="U107">
            <v>0</v>
          </cell>
          <cell r="V107">
            <v>0</v>
          </cell>
          <cell r="W107">
            <v>0</v>
          </cell>
          <cell r="X107">
            <v>0</v>
          </cell>
        </row>
        <row r="108">
          <cell r="A108" t="str">
            <v>---</v>
          </cell>
          <cell r="B108">
            <v>0</v>
          </cell>
          <cell r="C108" t="str">
            <v>---</v>
          </cell>
          <cell r="D108">
            <v>0</v>
          </cell>
          <cell r="E108" t="str">
            <v>---</v>
          </cell>
          <cell r="F108">
            <v>0</v>
          </cell>
          <cell r="G108" t="str">
            <v>---</v>
          </cell>
          <cell r="H108">
            <v>0</v>
          </cell>
          <cell r="I108" t="str">
            <v>---</v>
          </cell>
          <cell r="J108">
            <v>0</v>
          </cell>
          <cell r="K108" t="str">
            <v>---</v>
          </cell>
          <cell r="L108">
            <v>0</v>
          </cell>
          <cell r="M108">
            <v>0</v>
          </cell>
          <cell r="N108">
            <v>0</v>
          </cell>
          <cell r="O108">
            <v>0</v>
          </cell>
          <cell r="P108">
            <v>0</v>
          </cell>
          <cell r="Q108">
            <v>0</v>
          </cell>
          <cell r="R108">
            <v>0</v>
          </cell>
          <cell r="S108">
            <v>0</v>
          </cell>
          <cell r="T108">
            <v>0</v>
          </cell>
          <cell r="U108">
            <v>0</v>
          </cell>
          <cell r="V108">
            <v>0</v>
          </cell>
          <cell r="W108">
            <v>0</v>
          </cell>
          <cell r="X108">
            <v>0</v>
          </cell>
        </row>
        <row r="109">
          <cell r="A109" t="str">
            <v>---</v>
          </cell>
          <cell r="B109">
            <v>0</v>
          </cell>
          <cell r="C109" t="str">
            <v>---</v>
          </cell>
          <cell r="D109">
            <v>0</v>
          </cell>
          <cell r="E109" t="str">
            <v>---</v>
          </cell>
          <cell r="F109">
            <v>0</v>
          </cell>
          <cell r="G109" t="str">
            <v>---</v>
          </cell>
          <cell r="H109">
            <v>0</v>
          </cell>
          <cell r="I109" t="str">
            <v>---</v>
          </cell>
          <cell r="J109">
            <v>0</v>
          </cell>
          <cell r="K109" t="str">
            <v>---</v>
          </cell>
          <cell r="L109">
            <v>0</v>
          </cell>
          <cell r="M109">
            <v>0</v>
          </cell>
          <cell r="N109">
            <v>0</v>
          </cell>
          <cell r="O109">
            <v>0</v>
          </cell>
          <cell r="P109">
            <v>0</v>
          </cell>
          <cell r="Q109">
            <v>0</v>
          </cell>
          <cell r="R109">
            <v>0</v>
          </cell>
          <cell r="S109">
            <v>0</v>
          </cell>
          <cell r="T109">
            <v>0</v>
          </cell>
          <cell r="U109">
            <v>0</v>
          </cell>
          <cell r="V109">
            <v>0</v>
          </cell>
          <cell r="W109">
            <v>0</v>
          </cell>
          <cell r="X109">
            <v>0</v>
          </cell>
        </row>
        <row r="110">
          <cell r="A110" t="str">
            <v>---</v>
          </cell>
          <cell r="B110">
            <v>0</v>
          </cell>
          <cell r="C110" t="str">
            <v>---</v>
          </cell>
          <cell r="D110">
            <v>0</v>
          </cell>
          <cell r="E110" t="str">
            <v>---</v>
          </cell>
          <cell r="F110">
            <v>0</v>
          </cell>
          <cell r="G110" t="str">
            <v>---</v>
          </cell>
          <cell r="H110">
            <v>0</v>
          </cell>
          <cell r="I110" t="str">
            <v>---</v>
          </cell>
          <cell r="J110">
            <v>0</v>
          </cell>
          <cell r="K110" t="str">
            <v>---</v>
          </cell>
          <cell r="L110">
            <v>0</v>
          </cell>
          <cell r="M110">
            <v>0</v>
          </cell>
          <cell r="N110">
            <v>0</v>
          </cell>
          <cell r="O110">
            <v>0</v>
          </cell>
          <cell r="P110">
            <v>0</v>
          </cell>
          <cell r="Q110">
            <v>0</v>
          </cell>
          <cell r="R110">
            <v>0</v>
          </cell>
          <cell r="S110">
            <v>0</v>
          </cell>
          <cell r="T110">
            <v>0</v>
          </cell>
          <cell r="U110">
            <v>0</v>
          </cell>
          <cell r="V110">
            <v>0</v>
          </cell>
          <cell r="W110">
            <v>0</v>
          </cell>
          <cell r="X110">
            <v>0</v>
          </cell>
        </row>
        <row r="111">
          <cell r="A111" t="str">
            <v>---</v>
          </cell>
          <cell r="B111">
            <v>0</v>
          </cell>
          <cell r="C111" t="str">
            <v>---</v>
          </cell>
          <cell r="D111">
            <v>0</v>
          </cell>
          <cell r="E111" t="str">
            <v>---</v>
          </cell>
          <cell r="F111">
            <v>0</v>
          </cell>
          <cell r="G111" t="str">
            <v>---</v>
          </cell>
          <cell r="H111">
            <v>0</v>
          </cell>
          <cell r="I111" t="str">
            <v>---</v>
          </cell>
          <cell r="J111">
            <v>0</v>
          </cell>
          <cell r="K111" t="str">
            <v>---</v>
          </cell>
          <cell r="L111">
            <v>0</v>
          </cell>
          <cell r="M111">
            <v>0</v>
          </cell>
          <cell r="N111">
            <v>0</v>
          </cell>
          <cell r="O111">
            <v>0</v>
          </cell>
          <cell r="P111">
            <v>0</v>
          </cell>
          <cell r="Q111">
            <v>0</v>
          </cell>
          <cell r="R111">
            <v>0</v>
          </cell>
          <cell r="S111">
            <v>0</v>
          </cell>
          <cell r="T111">
            <v>0</v>
          </cell>
          <cell r="U111">
            <v>0</v>
          </cell>
          <cell r="V111">
            <v>0</v>
          </cell>
          <cell r="W111">
            <v>0</v>
          </cell>
          <cell r="X111">
            <v>0</v>
          </cell>
        </row>
        <row r="112">
          <cell r="A112" t="str">
            <v>---</v>
          </cell>
          <cell r="B112">
            <v>0</v>
          </cell>
          <cell r="C112" t="str">
            <v>---</v>
          </cell>
          <cell r="D112">
            <v>0</v>
          </cell>
          <cell r="E112" t="str">
            <v>---</v>
          </cell>
          <cell r="F112">
            <v>0</v>
          </cell>
          <cell r="G112" t="str">
            <v>---</v>
          </cell>
          <cell r="H112">
            <v>0</v>
          </cell>
          <cell r="I112" t="str">
            <v>---</v>
          </cell>
          <cell r="J112">
            <v>0</v>
          </cell>
          <cell r="K112" t="str">
            <v>---</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v>
          </cell>
          <cell r="B113">
            <v>0</v>
          </cell>
          <cell r="C113" t="str">
            <v>---</v>
          </cell>
          <cell r="D113">
            <v>0</v>
          </cell>
          <cell r="E113" t="str">
            <v>---</v>
          </cell>
          <cell r="F113">
            <v>0</v>
          </cell>
          <cell r="G113" t="str">
            <v>---</v>
          </cell>
          <cell r="H113">
            <v>0</v>
          </cell>
          <cell r="I113" t="str">
            <v>---</v>
          </cell>
          <cell r="J113">
            <v>0</v>
          </cell>
          <cell r="K113" t="str">
            <v>---</v>
          </cell>
          <cell r="L113">
            <v>0</v>
          </cell>
          <cell r="M113">
            <v>0</v>
          </cell>
          <cell r="N113">
            <v>0</v>
          </cell>
          <cell r="O113">
            <v>0</v>
          </cell>
          <cell r="P113">
            <v>0</v>
          </cell>
          <cell r="Q113">
            <v>0</v>
          </cell>
          <cell r="R113">
            <v>0</v>
          </cell>
          <cell r="S113">
            <v>0</v>
          </cell>
          <cell r="T113">
            <v>0</v>
          </cell>
          <cell r="U113">
            <v>0</v>
          </cell>
          <cell r="V113">
            <v>0</v>
          </cell>
          <cell r="W113">
            <v>0</v>
          </cell>
          <cell r="X113">
            <v>0</v>
          </cell>
        </row>
        <row r="114">
          <cell r="A114" t="str">
            <v>---</v>
          </cell>
          <cell r="B114">
            <v>0</v>
          </cell>
          <cell r="C114" t="str">
            <v>---</v>
          </cell>
          <cell r="D114">
            <v>0</v>
          </cell>
          <cell r="E114" t="str">
            <v>---</v>
          </cell>
          <cell r="F114">
            <v>0</v>
          </cell>
          <cell r="G114" t="str">
            <v>---</v>
          </cell>
          <cell r="H114">
            <v>0</v>
          </cell>
          <cell r="I114" t="str">
            <v>---</v>
          </cell>
          <cell r="J114">
            <v>0</v>
          </cell>
          <cell r="K114" t="str">
            <v>---</v>
          </cell>
          <cell r="L114">
            <v>0</v>
          </cell>
          <cell r="M114">
            <v>0</v>
          </cell>
          <cell r="N114">
            <v>0</v>
          </cell>
          <cell r="O114">
            <v>0</v>
          </cell>
          <cell r="P114">
            <v>0</v>
          </cell>
          <cell r="Q114">
            <v>0</v>
          </cell>
          <cell r="R114">
            <v>0</v>
          </cell>
          <cell r="S114">
            <v>0</v>
          </cell>
          <cell r="T114">
            <v>0</v>
          </cell>
          <cell r="U114">
            <v>0</v>
          </cell>
          <cell r="V114">
            <v>0</v>
          </cell>
          <cell r="W114">
            <v>0</v>
          </cell>
          <cell r="X114">
            <v>0</v>
          </cell>
        </row>
        <row r="115">
          <cell r="A115" t="str">
            <v>---</v>
          </cell>
          <cell r="B115">
            <v>0</v>
          </cell>
          <cell r="C115" t="str">
            <v>---</v>
          </cell>
          <cell r="D115">
            <v>0</v>
          </cell>
          <cell r="E115" t="str">
            <v>---</v>
          </cell>
          <cell r="F115">
            <v>0</v>
          </cell>
          <cell r="G115" t="str">
            <v>---</v>
          </cell>
          <cell r="H115">
            <v>0</v>
          </cell>
          <cell r="I115" t="str">
            <v>---</v>
          </cell>
          <cell r="J115">
            <v>0</v>
          </cell>
          <cell r="K115" t="str">
            <v>---</v>
          </cell>
          <cell r="L115">
            <v>0</v>
          </cell>
          <cell r="M115">
            <v>0</v>
          </cell>
          <cell r="N115">
            <v>0</v>
          </cell>
          <cell r="O115">
            <v>0</v>
          </cell>
          <cell r="P115">
            <v>0</v>
          </cell>
          <cell r="Q115">
            <v>0</v>
          </cell>
          <cell r="R115">
            <v>0</v>
          </cell>
          <cell r="S115">
            <v>0</v>
          </cell>
          <cell r="T115">
            <v>0</v>
          </cell>
          <cell r="U115">
            <v>0</v>
          </cell>
          <cell r="V115">
            <v>0</v>
          </cell>
          <cell r="W115">
            <v>0</v>
          </cell>
          <cell r="X115">
            <v>0</v>
          </cell>
        </row>
        <row r="116">
          <cell r="A116" t="str">
            <v>---</v>
          </cell>
          <cell r="B116">
            <v>0</v>
          </cell>
          <cell r="C116" t="str">
            <v>---</v>
          </cell>
          <cell r="D116">
            <v>0</v>
          </cell>
          <cell r="E116" t="str">
            <v>---</v>
          </cell>
          <cell r="F116">
            <v>0</v>
          </cell>
          <cell r="G116" t="str">
            <v>---</v>
          </cell>
          <cell r="H116">
            <v>0</v>
          </cell>
          <cell r="I116" t="str">
            <v>---</v>
          </cell>
          <cell r="J116">
            <v>0</v>
          </cell>
          <cell r="K116" t="str">
            <v>---</v>
          </cell>
          <cell r="L116">
            <v>0</v>
          </cell>
          <cell r="M116">
            <v>0</v>
          </cell>
          <cell r="N116">
            <v>0</v>
          </cell>
          <cell r="O116">
            <v>0</v>
          </cell>
          <cell r="P116">
            <v>0</v>
          </cell>
          <cell r="Q116">
            <v>0</v>
          </cell>
          <cell r="R116">
            <v>0</v>
          </cell>
          <cell r="S116">
            <v>0</v>
          </cell>
          <cell r="T116">
            <v>0</v>
          </cell>
          <cell r="U116">
            <v>0</v>
          </cell>
          <cell r="V116">
            <v>0</v>
          </cell>
          <cell r="W116">
            <v>0</v>
          </cell>
          <cell r="X116">
            <v>0</v>
          </cell>
        </row>
        <row r="117">
          <cell r="A117" t="str">
            <v>---</v>
          </cell>
          <cell r="B117">
            <v>0</v>
          </cell>
          <cell r="C117" t="str">
            <v>---</v>
          </cell>
          <cell r="D117">
            <v>0</v>
          </cell>
          <cell r="E117" t="str">
            <v>---</v>
          </cell>
          <cell r="F117">
            <v>0</v>
          </cell>
          <cell r="G117" t="str">
            <v>---</v>
          </cell>
          <cell r="H117">
            <v>0</v>
          </cell>
          <cell r="I117" t="str">
            <v>---</v>
          </cell>
          <cell r="J117">
            <v>0</v>
          </cell>
          <cell r="K117" t="str">
            <v>---</v>
          </cell>
          <cell r="L117">
            <v>0</v>
          </cell>
          <cell r="M117">
            <v>0</v>
          </cell>
          <cell r="N117">
            <v>0</v>
          </cell>
          <cell r="O117">
            <v>0</v>
          </cell>
          <cell r="P117">
            <v>0</v>
          </cell>
          <cell r="Q117">
            <v>0</v>
          </cell>
          <cell r="R117">
            <v>0</v>
          </cell>
          <cell r="S117">
            <v>0</v>
          </cell>
          <cell r="T117">
            <v>0</v>
          </cell>
          <cell r="U117">
            <v>0</v>
          </cell>
          <cell r="V117">
            <v>0</v>
          </cell>
          <cell r="W117">
            <v>0</v>
          </cell>
          <cell r="X117">
            <v>0</v>
          </cell>
        </row>
        <row r="118">
          <cell r="A118" t="str">
            <v>---</v>
          </cell>
          <cell r="B118">
            <v>0</v>
          </cell>
          <cell r="C118" t="str">
            <v>---</v>
          </cell>
          <cell r="D118">
            <v>0</v>
          </cell>
          <cell r="E118" t="str">
            <v>---</v>
          </cell>
          <cell r="F118">
            <v>0</v>
          </cell>
          <cell r="G118" t="str">
            <v>---</v>
          </cell>
          <cell r="H118">
            <v>0</v>
          </cell>
          <cell r="I118" t="str">
            <v>---</v>
          </cell>
          <cell r="J118">
            <v>0</v>
          </cell>
          <cell r="K118" t="str">
            <v>---</v>
          </cell>
          <cell r="L118">
            <v>0</v>
          </cell>
          <cell r="M118">
            <v>0</v>
          </cell>
          <cell r="N118">
            <v>0</v>
          </cell>
          <cell r="O118">
            <v>0</v>
          </cell>
          <cell r="P118">
            <v>0</v>
          </cell>
          <cell r="Q118">
            <v>0</v>
          </cell>
          <cell r="R118">
            <v>0</v>
          </cell>
          <cell r="S118">
            <v>0</v>
          </cell>
          <cell r="T118">
            <v>0</v>
          </cell>
          <cell r="U118">
            <v>0</v>
          </cell>
          <cell r="V118">
            <v>0</v>
          </cell>
          <cell r="W118">
            <v>0</v>
          </cell>
          <cell r="X118">
            <v>0</v>
          </cell>
        </row>
        <row r="119">
          <cell r="A119" t="str">
            <v>---</v>
          </cell>
          <cell r="B119">
            <v>0</v>
          </cell>
          <cell r="C119" t="str">
            <v>---</v>
          </cell>
          <cell r="D119">
            <v>0</v>
          </cell>
          <cell r="E119" t="str">
            <v>---</v>
          </cell>
          <cell r="F119">
            <v>0</v>
          </cell>
          <cell r="G119" t="str">
            <v>---</v>
          </cell>
          <cell r="H119">
            <v>0</v>
          </cell>
          <cell r="I119" t="str">
            <v>---</v>
          </cell>
          <cell r="J119">
            <v>0</v>
          </cell>
          <cell r="K119" t="str">
            <v>---</v>
          </cell>
          <cell r="L119">
            <v>0</v>
          </cell>
          <cell r="M119">
            <v>0</v>
          </cell>
          <cell r="N119">
            <v>0</v>
          </cell>
          <cell r="O119">
            <v>0</v>
          </cell>
          <cell r="P119">
            <v>0</v>
          </cell>
          <cell r="Q119">
            <v>0</v>
          </cell>
          <cell r="R119">
            <v>0</v>
          </cell>
          <cell r="S119">
            <v>0</v>
          </cell>
          <cell r="T119">
            <v>0</v>
          </cell>
          <cell r="U119">
            <v>0</v>
          </cell>
          <cell r="V119">
            <v>0</v>
          </cell>
          <cell r="W119">
            <v>0</v>
          </cell>
          <cell r="X119">
            <v>0</v>
          </cell>
        </row>
        <row r="120">
          <cell r="A120" t="str">
            <v>---</v>
          </cell>
          <cell r="B120">
            <v>0</v>
          </cell>
          <cell r="C120" t="str">
            <v>---</v>
          </cell>
          <cell r="D120">
            <v>0</v>
          </cell>
          <cell r="E120" t="str">
            <v>---</v>
          </cell>
          <cell r="F120">
            <v>0</v>
          </cell>
          <cell r="G120" t="str">
            <v>---</v>
          </cell>
          <cell r="H120">
            <v>0</v>
          </cell>
          <cell r="I120" t="str">
            <v>---</v>
          </cell>
          <cell r="J120">
            <v>0</v>
          </cell>
          <cell r="K120" t="str">
            <v>---</v>
          </cell>
          <cell r="L120">
            <v>0</v>
          </cell>
          <cell r="M120">
            <v>0</v>
          </cell>
          <cell r="N120">
            <v>0</v>
          </cell>
          <cell r="O120">
            <v>0</v>
          </cell>
          <cell r="P120">
            <v>0</v>
          </cell>
          <cell r="Q120">
            <v>0</v>
          </cell>
          <cell r="R120">
            <v>0</v>
          </cell>
          <cell r="S120">
            <v>0</v>
          </cell>
          <cell r="T120">
            <v>0</v>
          </cell>
          <cell r="U120">
            <v>0</v>
          </cell>
          <cell r="V120">
            <v>0</v>
          </cell>
          <cell r="W120">
            <v>0</v>
          </cell>
          <cell r="X120">
            <v>0</v>
          </cell>
        </row>
        <row r="121">
          <cell r="A121" t="str">
            <v>---</v>
          </cell>
          <cell r="B121">
            <v>0</v>
          </cell>
          <cell r="C121" t="str">
            <v>---</v>
          </cell>
          <cell r="D121">
            <v>0</v>
          </cell>
          <cell r="E121" t="str">
            <v>---</v>
          </cell>
          <cell r="F121">
            <v>0</v>
          </cell>
          <cell r="G121" t="str">
            <v>---</v>
          </cell>
          <cell r="H121">
            <v>0</v>
          </cell>
          <cell r="I121" t="str">
            <v>---</v>
          </cell>
          <cell r="J121">
            <v>0</v>
          </cell>
          <cell r="K121" t="str">
            <v>---</v>
          </cell>
          <cell r="L121">
            <v>0</v>
          </cell>
          <cell r="M121">
            <v>0</v>
          </cell>
          <cell r="N121">
            <v>0</v>
          </cell>
          <cell r="O121">
            <v>0</v>
          </cell>
          <cell r="P121">
            <v>0</v>
          </cell>
          <cell r="Q121">
            <v>0</v>
          </cell>
          <cell r="R121">
            <v>0</v>
          </cell>
          <cell r="S121">
            <v>0</v>
          </cell>
          <cell r="T121">
            <v>0</v>
          </cell>
          <cell r="U121">
            <v>0</v>
          </cell>
          <cell r="V121">
            <v>0</v>
          </cell>
          <cell r="W121">
            <v>0</v>
          </cell>
          <cell r="X121">
            <v>0</v>
          </cell>
        </row>
        <row r="122">
          <cell r="A122" t="str">
            <v>---</v>
          </cell>
          <cell r="B122">
            <v>0</v>
          </cell>
          <cell r="C122" t="str">
            <v>---</v>
          </cell>
          <cell r="D122">
            <v>0</v>
          </cell>
          <cell r="E122" t="str">
            <v>---</v>
          </cell>
          <cell r="F122">
            <v>0</v>
          </cell>
          <cell r="G122" t="str">
            <v>---</v>
          </cell>
          <cell r="H122">
            <v>0</v>
          </cell>
          <cell r="I122" t="str">
            <v>---</v>
          </cell>
          <cell r="J122">
            <v>0</v>
          </cell>
          <cell r="K122" t="str">
            <v>---</v>
          </cell>
          <cell r="L122">
            <v>0</v>
          </cell>
          <cell r="M122">
            <v>0</v>
          </cell>
          <cell r="N122">
            <v>0</v>
          </cell>
          <cell r="O122">
            <v>0</v>
          </cell>
          <cell r="P122">
            <v>0</v>
          </cell>
          <cell r="Q122">
            <v>0</v>
          </cell>
          <cell r="R122">
            <v>0</v>
          </cell>
          <cell r="S122">
            <v>0</v>
          </cell>
          <cell r="T122">
            <v>0</v>
          </cell>
          <cell r="U122">
            <v>0</v>
          </cell>
          <cell r="V122">
            <v>0</v>
          </cell>
          <cell r="W122">
            <v>0</v>
          </cell>
          <cell r="X122">
            <v>0</v>
          </cell>
        </row>
        <row r="123">
          <cell r="A123" t="str">
            <v>---</v>
          </cell>
          <cell r="B123">
            <v>0</v>
          </cell>
          <cell r="C123" t="str">
            <v>---</v>
          </cell>
          <cell r="D123">
            <v>0</v>
          </cell>
          <cell r="E123" t="str">
            <v>---</v>
          </cell>
          <cell r="F123">
            <v>0</v>
          </cell>
          <cell r="G123" t="str">
            <v>---</v>
          </cell>
          <cell r="H123">
            <v>0</v>
          </cell>
          <cell r="I123" t="str">
            <v>---</v>
          </cell>
          <cell r="J123">
            <v>0</v>
          </cell>
          <cell r="K123" t="str">
            <v>---</v>
          </cell>
          <cell r="L123">
            <v>0</v>
          </cell>
          <cell r="M123">
            <v>0</v>
          </cell>
          <cell r="N123">
            <v>0</v>
          </cell>
          <cell r="O123">
            <v>0</v>
          </cell>
          <cell r="P123">
            <v>0</v>
          </cell>
          <cell r="Q123">
            <v>0</v>
          </cell>
          <cell r="R123">
            <v>0</v>
          </cell>
          <cell r="S123">
            <v>0</v>
          </cell>
          <cell r="T123">
            <v>0</v>
          </cell>
          <cell r="U123">
            <v>0</v>
          </cell>
          <cell r="V123">
            <v>0</v>
          </cell>
          <cell r="W123">
            <v>0</v>
          </cell>
          <cell r="X123">
            <v>0</v>
          </cell>
        </row>
        <row r="124">
          <cell r="A124" t="str">
            <v>---</v>
          </cell>
          <cell r="B124">
            <v>0</v>
          </cell>
          <cell r="C124" t="str">
            <v>---</v>
          </cell>
          <cell r="D124">
            <v>0</v>
          </cell>
          <cell r="E124" t="str">
            <v>---</v>
          </cell>
          <cell r="F124">
            <v>0</v>
          </cell>
          <cell r="G124" t="str">
            <v>---</v>
          </cell>
          <cell r="H124">
            <v>0</v>
          </cell>
          <cell r="I124" t="str">
            <v>---</v>
          </cell>
          <cell r="J124">
            <v>0</v>
          </cell>
          <cell r="K124" t="str">
            <v>---</v>
          </cell>
          <cell r="L124">
            <v>0</v>
          </cell>
          <cell r="M124">
            <v>0</v>
          </cell>
          <cell r="N124">
            <v>0</v>
          </cell>
          <cell r="O124">
            <v>0</v>
          </cell>
          <cell r="P124">
            <v>0</v>
          </cell>
          <cell r="Q124">
            <v>0</v>
          </cell>
          <cell r="R124">
            <v>0</v>
          </cell>
          <cell r="S124">
            <v>0</v>
          </cell>
          <cell r="T124">
            <v>0</v>
          </cell>
          <cell r="U124">
            <v>0</v>
          </cell>
          <cell r="V124">
            <v>0</v>
          </cell>
          <cell r="W124">
            <v>0</v>
          </cell>
          <cell r="X124">
            <v>0</v>
          </cell>
        </row>
        <row r="125">
          <cell r="A125" t="str">
            <v>---</v>
          </cell>
          <cell r="B125">
            <v>0</v>
          </cell>
          <cell r="C125" t="str">
            <v>---</v>
          </cell>
          <cell r="D125">
            <v>0</v>
          </cell>
          <cell r="E125" t="str">
            <v>---</v>
          </cell>
          <cell r="F125">
            <v>0</v>
          </cell>
          <cell r="G125" t="str">
            <v>---</v>
          </cell>
          <cell r="H125">
            <v>0</v>
          </cell>
          <cell r="I125" t="str">
            <v>---</v>
          </cell>
          <cell r="J125">
            <v>0</v>
          </cell>
          <cell r="K125" t="str">
            <v>---</v>
          </cell>
          <cell r="L125">
            <v>0</v>
          </cell>
          <cell r="M125">
            <v>0</v>
          </cell>
          <cell r="N125">
            <v>0</v>
          </cell>
          <cell r="O125">
            <v>0</v>
          </cell>
          <cell r="P125">
            <v>0</v>
          </cell>
          <cell r="Q125">
            <v>0</v>
          </cell>
          <cell r="R125">
            <v>0</v>
          </cell>
          <cell r="S125">
            <v>0</v>
          </cell>
          <cell r="T125">
            <v>0</v>
          </cell>
          <cell r="U125">
            <v>0</v>
          </cell>
          <cell r="V125">
            <v>0</v>
          </cell>
          <cell r="W125">
            <v>0</v>
          </cell>
          <cell r="X125">
            <v>0</v>
          </cell>
        </row>
        <row r="126">
          <cell r="A126" t="str">
            <v>---</v>
          </cell>
          <cell r="B126">
            <v>0</v>
          </cell>
          <cell r="C126" t="str">
            <v>---</v>
          </cell>
          <cell r="D126">
            <v>0</v>
          </cell>
          <cell r="E126" t="str">
            <v>---</v>
          </cell>
          <cell r="F126">
            <v>0</v>
          </cell>
          <cell r="G126" t="str">
            <v>---</v>
          </cell>
          <cell r="H126">
            <v>0</v>
          </cell>
          <cell r="I126" t="str">
            <v>---</v>
          </cell>
          <cell r="J126">
            <v>0</v>
          </cell>
          <cell r="K126" t="str">
            <v>---</v>
          </cell>
          <cell r="L126">
            <v>0</v>
          </cell>
          <cell r="M126">
            <v>0</v>
          </cell>
          <cell r="N126">
            <v>0</v>
          </cell>
          <cell r="O126">
            <v>0</v>
          </cell>
          <cell r="P126">
            <v>0</v>
          </cell>
          <cell r="Q126">
            <v>0</v>
          </cell>
          <cell r="R126">
            <v>0</v>
          </cell>
          <cell r="S126">
            <v>0</v>
          </cell>
          <cell r="T126">
            <v>0</v>
          </cell>
          <cell r="U126">
            <v>0</v>
          </cell>
          <cell r="V126">
            <v>0</v>
          </cell>
          <cell r="W126">
            <v>0</v>
          </cell>
          <cell r="X126">
            <v>0</v>
          </cell>
        </row>
        <row r="127">
          <cell r="A127" t="str">
            <v>---</v>
          </cell>
          <cell r="B127">
            <v>0</v>
          </cell>
          <cell r="C127" t="str">
            <v>---</v>
          </cell>
          <cell r="D127">
            <v>0</v>
          </cell>
          <cell r="E127" t="str">
            <v>---</v>
          </cell>
          <cell r="F127">
            <v>0</v>
          </cell>
          <cell r="G127" t="str">
            <v>---</v>
          </cell>
          <cell r="H127">
            <v>0</v>
          </cell>
          <cell r="I127" t="str">
            <v>---</v>
          </cell>
          <cell r="J127">
            <v>0</v>
          </cell>
          <cell r="K127" t="str">
            <v>---</v>
          </cell>
          <cell r="L127">
            <v>0</v>
          </cell>
          <cell r="M127">
            <v>0</v>
          </cell>
          <cell r="N127">
            <v>0</v>
          </cell>
          <cell r="O127">
            <v>0</v>
          </cell>
          <cell r="P127">
            <v>0</v>
          </cell>
          <cell r="Q127">
            <v>0</v>
          </cell>
          <cell r="R127">
            <v>0</v>
          </cell>
          <cell r="S127">
            <v>0</v>
          </cell>
          <cell r="T127">
            <v>0</v>
          </cell>
          <cell r="U127">
            <v>0</v>
          </cell>
          <cell r="V127">
            <v>0</v>
          </cell>
          <cell r="W127">
            <v>0</v>
          </cell>
          <cell r="X127">
            <v>0</v>
          </cell>
        </row>
        <row r="128">
          <cell r="A128" t="str">
            <v>---</v>
          </cell>
          <cell r="B128">
            <v>0</v>
          </cell>
          <cell r="C128" t="str">
            <v>---</v>
          </cell>
          <cell r="D128">
            <v>0</v>
          </cell>
          <cell r="E128" t="str">
            <v>---</v>
          </cell>
          <cell r="F128">
            <v>0</v>
          </cell>
          <cell r="G128" t="str">
            <v>---</v>
          </cell>
          <cell r="H128">
            <v>0</v>
          </cell>
          <cell r="I128" t="str">
            <v>---</v>
          </cell>
          <cell r="J128">
            <v>0</v>
          </cell>
          <cell r="K128" t="str">
            <v>---</v>
          </cell>
          <cell r="L128">
            <v>0</v>
          </cell>
          <cell r="M128">
            <v>0</v>
          </cell>
          <cell r="N128">
            <v>0</v>
          </cell>
          <cell r="O128">
            <v>0</v>
          </cell>
          <cell r="P128">
            <v>0</v>
          </cell>
          <cell r="Q128">
            <v>0</v>
          </cell>
          <cell r="R128">
            <v>0</v>
          </cell>
          <cell r="S128">
            <v>0</v>
          </cell>
          <cell r="T128">
            <v>0</v>
          </cell>
          <cell r="U128">
            <v>0</v>
          </cell>
          <cell r="V128">
            <v>0</v>
          </cell>
          <cell r="W128">
            <v>0</v>
          </cell>
          <cell r="X128">
            <v>0</v>
          </cell>
        </row>
        <row r="129">
          <cell r="A129" t="str">
            <v>---</v>
          </cell>
          <cell r="B129">
            <v>0</v>
          </cell>
          <cell r="C129" t="str">
            <v>---</v>
          </cell>
          <cell r="D129">
            <v>0</v>
          </cell>
          <cell r="E129" t="str">
            <v>---</v>
          </cell>
          <cell r="F129">
            <v>0</v>
          </cell>
          <cell r="G129" t="str">
            <v>---</v>
          </cell>
          <cell r="H129">
            <v>0</v>
          </cell>
          <cell r="I129" t="str">
            <v>---</v>
          </cell>
          <cell r="J129">
            <v>0</v>
          </cell>
          <cell r="K129" t="str">
            <v>---</v>
          </cell>
          <cell r="L129">
            <v>0</v>
          </cell>
          <cell r="M129">
            <v>0</v>
          </cell>
          <cell r="N129">
            <v>0</v>
          </cell>
          <cell r="O129">
            <v>0</v>
          </cell>
          <cell r="P129">
            <v>0</v>
          </cell>
          <cell r="Q129">
            <v>0</v>
          </cell>
          <cell r="R129">
            <v>0</v>
          </cell>
          <cell r="S129">
            <v>0</v>
          </cell>
          <cell r="T129">
            <v>0</v>
          </cell>
          <cell r="U129">
            <v>0</v>
          </cell>
          <cell r="V129">
            <v>0</v>
          </cell>
          <cell r="W129">
            <v>0</v>
          </cell>
          <cell r="X129">
            <v>0</v>
          </cell>
        </row>
        <row r="130">
          <cell r="A130" t="str">
            <v>---</v>
          </cell>
          <cell r="B130">
            <v>0</v>
          </cell>
          <cell r="C130" t="str">
            <v>---</v>
          </cell>
          <cell r="D130">
            <v>0</v>
          </cell>
          <cell r="E130" t="str">
            <v>---</v>
          </cell>
          <cell r="F130">
            <v>0</v>
          </cell>
          <cell r="G130" t="str">
            <v>---</v>
          </cell>
          <cell r="H130">
            <v>0</v>
          </cell>
          <cell r="I130" t="str">
            <v>---</v>
          </cell>
          <cell r="J130">
            <v>0</v>
          </cell>
          <cell r="K130" t="str">
            <v>---</v>
          </cell>
          <cell r="L130">
            <v>0</v>
          </cell>
          <cell r="M130">
            <v>0</v>
          </cell>
          <cell r="N130">
            <v>0</v>
          </cell>
          <cell r="O130">
            <v>0</v>
          </cell>
          <cell r="P130">
            <v>0</v>
          </cell>
          <cell r="Q130">
            <v>0</v>
          </cell>
          <cell r="R130">
            <v>0</v>
          </cell>
          <cell r="S130">
            <v>0</v>
          </cell>
          <cell r="T130">
            <v>0</v>
          </cell>
          <cell r="U130">
            <v>0</v>
          </cell>
          <cell r="V130">
            <v>0</v>
          </cell>
          <cell r="W130">
            <v>0</v>
          </cell>
          <cell r="X130">
            <v>0</v>
          </cell>
        </row>
        <row r="131">
          <cell r="A131" t="str">
            <v>---</v>
          </cell>
          <cell r="B131">
            <v>0</v>
          </cell>
          <cell r="C131" t="str">
            <v>---</v>
          </cell>
          <cell r="D131">
            <v>0</v>
          </cell>
          <cell r="E131" t="str">
            <v>---</v>
          </cell>
          <cell r="F131">
            <v>0</v>
          </cell>
          <cell r="G131" t="str">
            <v>---</v>
          </cell>
          <cell r="H131">
            <v>0</v>
          </cell>
          <cell r="I131" t="str">
            <v>---</v>
          </cell>
          <cell r="J131">
            <v>0</v>
          </cell>
          <cell r="K131" t="str">
            <v>---</v>
          </cell>
          <cell r="L131">
            <v>0</v>
          </cell>
          <cell r="M131">
            <v>0</v>
          </cell>
          <cell r="N131">
            <v>0</v>
          </cell>
          <cell r="O131">
            <v>0</v>
          </cell>
          <cell r="P131">
            <v>0</v>
          </cell>
          <cell r="Q131">
            <v>0</v>
          </cell>
          <cell r="R131">
            <v>0</v>
          </cell>
          <cell r="S131">
            <v>0</v>
          </cell>
          <cell r="T131">
            <v>0</v>
          </cell>
          <cell r="U131">
            <v>0</v>
          </cell>
          <cell r="V131">
            <v>0</v>
          </cell>
          <cell r="W131">
            <v>0</v>
          </cell>
          <cell r="X131">
            <v>0</v>
          </cell>
        </row>
        <row r="132">
          <cell r="A132" t="str">
            <v>---</v>
          </cell>
          <cell r="B132">
            <v>0</v>
          </cell>
          <cell r="C132" t="str">
            <v>---</v>
          </cell>
          <cell r="D132">
            <v>0</v>
          </cell>
          <cell r="E132" t="str">
            <v>---</v>
          </cell>
          <cell r="F132">
            <v>0</v>
          </cell>
          <cell r="G132" t="str">
            <v>---</v>
          </cell>
          <cell r="H132">
            <v>0</v>
          </cell>
          <cell r="I132" t="str">
            <v>---</v>
          </cell>
          <cell r="J132">
            <v>0</v>
          </cell>
          <cell r="K132" t="str">
            <v>---</v>
          </cell>
          <cell r="L132">
            <v>0</v>
          </cell>
          <cell r="M132">
            <v>0</v>
          </cell>
          <cell r="N132">
            <v>0</v>
          </cell>
          <cell r="O132">
            <v>0</v>
          </cell>
          <cell r="P132">
            <v>0</v>
          </cell>
          <cell r="Q132">
            <v>0</v>
          </cell>
          <cell r="R132">
            <v>0</v>
          </cell>
          <cell r="S132">
            <v>0</v>
          </cell>
          <cell r="T132">
            <v>0</v>
          </cell>
          <cell r="U132">
            <v>0</v>
          </cell>
          <cell r="V132">
            <v>0</v>
          </cell>
          <cell r="W132">
            <v>0</v>
          </cell>
          <cell r="X132">
            <v>0</v>
          </cell>
        </row>
        <row r="133">
          <cell r="A133" t="str">
            <v>---</v>
          </cell>
          <cell r="B133">
            <v>0</v>
          </cell>
          <cell r="C133" t="str">
            <v>---</v>
          </cell>
          <cell r="D133">
            <v>0</v>
          </cell>
          <cell r="E133" t="str">
            <v>---</v>
          </cell>
          <cell r="F133">
            <v>0</v>
          </cell>
          <cell r="G133" t="str">
            <v>---</v>
          </cell>
          <cell r="H133">
            <v>0</v>
          </cell>
          <cell r="I133" t="str">
            <v>---</v>
          </cell>
          <cell r="J133">
            <v>0</v>
          </cell>
          <cell r="K133" t="str">
            <v>---</v>
          </cell>
          <cell r="L133">
            <v>0</v>
          </cell>
          <cell r="M133">
            <v>0</v>
          </cell>
          <cell r="N133">
            <v>0</v>
          </cell>
          <cell r="O133">
            <v>0</v>
          </cell>
          <cell r="P133">
            <v>0</v>
          </cell>
          <cell r="Q133">
            <v>0</v>
          </cell>
          <cell r="R133">
            <v>0</v>
          </cell>
          <cell r="S133">
            <v>0</v>
          </cell>
          <cell r="T133">
            <v>0</v>
          </cell>
          <cell r="U133">
            <v>0</v>
          </cell>
          <cell r="V133">
            <v>0</v>
          </cell>
          <cell r="W133">
            <v>0</v>
          </cell>
          <cell r="X133">
            <v>0</v>
          </cell>
        </row>
        <row r="134">
          <cell r="A134" t="str">
            <v>---</v>
          </cell>
          <cell r="B134">
            <v>0</v>
          </cell>
          <cell r="C134" t="str">
            <v>---</v>
          </cell>
          <cell r="D134">
            <v>0</v>
          </cell>
          <cell r="E134" t="str">
            <v>---</v>
          </cell>
          <cell r="F134">
            <v>0</v>
          </cell>
          <cell r="G134" t="str">
            <v>---</v>
          </cell>
          <cell r="H134">
            <v>0</v>
          </cell>
          <cell r="I134" t="str">
            <v>---</v>
          </cell>
          <cell r="J134">
            <v>0</v>
          </cell>
          <cell r="K134" t="str">
            <v>---</v>
          </cell>
          <cell r="L134">
            <v>0</v>
          </cell>
          <cell r="M134">
            <v>0</v>
          </cell>
          <cell r="N134">
            <v>0</v>
          </cell>
          <cell r="O134">
            <v>0</v>
          </cell>
          <cell r="P134">
            <v>0</v>
          </cell>
          <cell r="Q134">
            <v>0</v>
          </cell>
          <cell r="R134">
            <v>0</v>
          </cell>
          <cell r="S134">
            <v>0</v>
          </cell>
          <cell r="T134">
            <v>0</v>
          </cell>
          <cell r="U134">
            <v>0</v>
          </cell>
          <cell r="V134">
            <v>0</v>
          </cell>
          <cell r="W134">
            <v>0</v>
          </cell>
          <cell r="X134">
            <v>0</v>
          </cell>
        </row>
        <row r="135">
          <cell r="A135" t="str">
            <v>---</v>
          </cell>
          <cell r="B135">
            <v>0</v>
          </cell>
          <cell r="C135" t="str">
            <v>---</v>
          </cell>
          <cell r="D135">
            <v>0</v>
          </cell>
          <cell r="E135" t="str">
            <v>---</v>
          </cell>
          <cell r="F135">
            <v>0</v>
          </cell>
          <cell r="G135" t="str">
            <v>---</v>
          </cell>
          <cell r="H135">
            <v>0</v>
          </cell>
          <cell r="I135" t="str">
            <v>---</v>
          </cell>
          <cell r="J135">
            <v>0</v>
          </cell>
          <cell r="K135" t="str">
            <v>---</v>
          </cell>
          <cell r="L135">
            <v>0</v>
          </cell>
          <cell r="M135">
            <v>0</v>
          </cell>
          <cell r="N135">
            <v>0</v>
          </cell>
          <cell r="O135">
            <v>0</v>
          </cell>
          <cell r="P135">
            <v>0</v>
          </cell>
          <cell r="Q135">
            <v>0</v>
          </cell>
          <cell r="R135">
            <v>0</v>
          </cell>
          <cell r="S135">
            <v>0</v>
          </cell>
          <cell r="T135">
            <v>0</v>
          </cell>
          <cell r="U135">
            <v>0</v>
          </cell>
          <cell r="V135">
            <v>0</v>
          </cell>
          <cell r="W135">
            <v>0</v>
          </cell>
          <cell r="X135">
            <v>0</v>
          </cell>
        </row>
        <row r="136">
          <cell r="A136" t="str">
            <v>---</v>
          </cell>
          <cell r="B136">
            <v>0</v>
          </cell>
          <cell r="C136" t="str">
            <v>---</v>
          </cell>
          <cell r="D136">
            <v>0</v>
          </cell>
          <cell r="E136" t="str">
            <v>---</v>
          </cell>
          <cell r="F136">
            <v>0</v>
          </cell>
          <cell r="G136" t="str">
            <v>---</v>
          </cell>
          <cell r="H136">
            <v>0</v>
          </cell>
          <cell r="I136" t="str">
            <v>---</v>
          </cell>
          <cell r="J136">
            <v>0</v>
          </cell>
          <cell r="K136" t="str">
            <v>---</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v>
          </cell>
          <cell r="B137">
            <v>0</v>
          </cell>
          <cell r="C137" t="str">
            <v>---</v>
          </cell>
          <cell r="D137">
            <v>0</v>
          </cell>
          <cell r="E137" t="str">
            <v>---</v>
          </cell>
          <cell r="F137">
            <v>0</v>
          </cell>
          <cell r="G137" t="str">
            <v>---</v>
          </cell>
          <cell r="H137">
            <v>0</v>
          </cell>
          <cell r="I137" t="str">
            <v>---</v>
          </cell>
          <cell r="J137">
            <v>0</v>
          </cell>
          <cell r="K137" t="str">
            <v>---</v>
          </cell>
          <cell r="L137">
            <v>0</v>
          </cell>
          <cell r="M137">
            <v>0</v>
          </cell>
          <cell r="N137">
            <v>0</v>
          </cell>
          <cell r="O137">
            <v>0</v>
          </cell>
          <cell r="P137">
            <v>0</v>
          </cell>
          <cell r="Q137">
            <v>0</v>
          </cell>
          <cell r="R137">
            <v>0</v>
          </cell>
          <cell r="S137">
            <v>0</v>
          </cell>
          <cell r="T137">
            <v>0</v>
          </cell>
          <cell r="U137">
            <v>0</v>
          </cell>
          <cell r="V137">
            <v>0</v>
          </cell>
          <cell r="W137">
            <v>0</v>
          </cell>
          <cell r="X137">
            <v>0</v>
          </cell>
        </row>
        <row r="138">
          <cell r="A138" t="str">
            <v>---</v>
          </cell>
          <cell r="B138">
            <v>0</v>
          </cell>
          <cell r="C138" t="str">
            <v>---</v>
          </cell>
          <cell r="D138">
            <v>0</v>
          </cell>
          <cell r="E138" t="str">
            <v>---</v>
          </cell>
          <cell r="F138">
            <v>0</v>
          </cell>
          <cell r="G138" t="str">
            <v>---</v>
          </cell>
          <cell r="H138">
            <v>0</v>
          </cell>
          <cell r="I138" t="str">
            <v>---</v>
          </cell>
          <cell r="J138">
            <v>0</v>
          </cell>
          <cell r="K138" t="str">
            <v>---</v>
          </cell>
          <cell r="L138">
            <v>0</v>
          </cell>
          <cell r="M138">
            <v>0</v>
          </cell>
          <cell r="N138">
            <v>0</v>
          </cell>
          <cell r="O138">
            <v>0</v>
          </cell>
          <cell r="P138">
            <v>0</v>
          </cell>
          <cell r="Q138">
            <v>0</v>
          </cell>
          <cell r="R138">
            <v>0</v>
          </cell>
          <cell r="S138">
            <v>0</v>
          </cell>
          <cell r="T138">
            <v>0</v>
          </cell>
          <cell r="U138">
            <v>0</v>
          </cell>
          <cell r="V138">
            <v>0</v>
          </cell>
          <cell r="W138">
            <v>0</v>
          </cell>
          <cell r="X138">
            <v>0</v>
          </cell>
        </row>
        <row r="139">
          <cell r="A139" t="str">
            <v>---</v>
          </cell>
          <cell r="B139">
            <v>0</v>
          </cell>
          <cell r="C139" t="str">
            <v>---</v>
          </cell>
          <cell r="D139">
            <v>0</v>
          </cell>
          <cell r="E139" t="str">
            <v>---</v>
          </cell>
          <cell r="F139">
            <v>0</v>
          </cell>
          <cell r="G139" t="str">
            <v>---</v>
          </cell>
          <cell r="H139">
            <v>0</v>
          </cell>
          <cell r="I139" t="str">
            <v>---</v>
          </cell>
          <cell r="J139">
            <v>0</v>
          </cell>
          <cell r="K139" t="str">
            <v>---</v>
          </cell>
          <cell r="L139">
            <v>0</v>
          </cell>
          <cell r="M139">
            <v>0</v>
          </cell>
          <cell r="N139">
            <v>0</v>
          </cell>
          <cell r="O139">
            <v>0</v>
          </cell>
          <cell r="P139">
            <v>0</v>
          </cell>
          <cell r="Q139">
            <v>0</v>
          </cell>
          <cell r="R139">
            <v>0</v>
          </cell>
          <cell r="S139">
            <v>0</v>
          </cell>
          <cell r="T139">
            <v>0</v>
          </cell>
          <cell r="U139">
            <v>0</v>
          </cell>
          <cell r="V139">
            <v>0</v>
          </cell>
          <cell r="W139">
            <v>0</v>
          </cell>
          <cell r="X139">
            <v>0</v>
          </cell>
        </row>
        <row r="140">
          <cell r="A140" t="str">
            <v>---</v>
          </cell>
          <cell r="B140">
            <v>0</v>
          </cell>
          <cell r="C140" t="str">
            <v>---</v>
          </cell>
          <cell r="D140">
            <v>0</v>
          </cell>
          <cell r="E140" t="str">
            <v>---</v>
          </cell>
          <cell r="F140">
            <v>0</v>
          </cell>
          <cell r="G140" t="str">
            <v>---</v>
          </cell>
          <cell r="H140">
            <v>0</v>
          </cell>
          <cell r="I140" t="str">
            <v>---</v>
          </cell>
          <cell r="J140">
            <v>0</v>
          </cell>
          <cell r="K140" t="str">
            <v>---</v>
          </cell>
          <cell r="L140">
            <v>0</v>
          </cell>
          <cell r="M140">
            <v>0</v>
          </cell>
          <cell r="N140">
            <v>0</v>
          </cell>
          <cell r="O140">
            <v>0</v>
          </cell>
          <cell r="P140">
            <v>0</v>
          </cell>
          <cell r="Q140">
            <v>0</v>
          </cell>
          <cell r="R140">
            <v>0</v>
          </cell>
          <cell r="S140">
            <v>0</v>
          </cell>
          <cell r="T140">
            <v>0</v>
          </cell>
          <cell r="U140">
            <v>0</v>
          </cell>
          <cell r="V140">
            <v>0</v>
          </cell>
          <cell r="W140">
            <v>0</v>
          </cell>
          <cell r="X140">
            <v>0</v>
          </cell>
        </row>
        <row r="141">
          <cell r="A141" t="str">
            <v>---</v>
          </cell>
          <cell r="B141">
            <v>0</v>
          </cell>
          <cell r="C141" t="str">
            <v>---</v>
          </cell>
          <cell r="D141">
            <v>0</v>
          </cell>
          <cell r="E141" t="str">
            <v>---</v>
          </cell>
          <cell r="F141">
            <v>0</v>
          </cell>
          <cell r="G141" t="str">
            <v>---</v>
          </cell>
          <cell r="H141">
            <v>0</v>
          </cell>
          <cell r="I141" t="str">
            <v>---</v>
          </cell>
          <cell r="J141">
            <v>0</v>
          </cell>
          <cell r="K141" t="str">
            <v>---</v>
          </cell>
          <cell r="L141">
            <v>0</v>
          </cell>
          <cell r="M141">
            <v>0</v>
          </cell>
          <cell r="N141">
            <v>0</v>
          </cell>
          <cell r="O141">
            <v>0</v>
          </cell>
          <cell r="P141">
            <v>0</v>
          </cell>
          <cell r="Q141">
            <v>0</v>
          </cell>
          <cell r="R141">
            <v>0</v>
          </cell>
          <cell r="S141">
            <v>0</v>
          </cell>
          <cell r="T141">
            <v>0</v>
          </cell>
          <cell r="U141">
            <v>0</v>
          </cell>
          <cell r="V141">
            <v>0</v>
          </cell>
          <cell r="W141">
            <v>0</v>
          </cell>
          <cell r="X141">
            <v>0</v>
          </cell>
        </row>
        <row r="142">
          <cell r="A142" t="str">
            <v>---</v>
          </cell>
          <cell r="B142">
            <v>0</v>
          </cell>
          <cell r="C142" t="str">
            <v>---</v>
          </cell>
          <cell r="D142">
            <v>0</v>
          </cell>
          <cell r="E142" t="str">
            <v>---</v>
          </cell>
          <cell r="F142">
            <v>0</v>
          </cell>
          <cell r="G142" t="str">
            <v>---</v>
          </cell>
          <cell r="H142">
            <v>0</v>
          </cell>
          <cell r="I142" t="str">
            <v>---</v>
          </cell>
          <cell r="J142">
            <v>0</v>
          </cell>
          <cell r="K142" t="str">
            <v>---</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v>
          </cell>
          <cell r="B143">
            <v>0</v>
          </cell>
          <cell r="C143" t="str">
            <v>---</v>
          </cell>
          <cell r="D143">
            <v>0</v>
          </cell>
          <cell r="E143" t="str">
            <v>---</v>
          </cell>
          <cell r="F143">
            <v>0</v>
          </cell>
          <cell r="G143" t="str">
            <v>---</v>
          </cell>
          <cell r="H143">
            <v>0</v>
          </cell>
          <cell r="I143" t="str">
            <v>---</v>
          </cell>
          <cell r="J143">
            <v>0</v>
          </cell>
          <cell r="K143" t="str">
            <v>---</v>
          </cell>
          <cell r="L143">
            <v>0</v>
          </cell>
          <cell r="M143">
            <v>0</v>
          </cell>
          <cell r="N143">
            <v>0</v>
          </cell>
          <cell r="O143">
            <v>0</v>
          </cell>
          <cell r="P143">
            <v>0</v>
          </cell>
          <cell r="Q143">
            <v>0</v>
          </cell>
          <cell r="R143">
            <v>0</v>
          </cell>
          <cell r="S143">
            <v>0</v>
          </cell>
          <cell r="T143">
            <v>0</v>
          </cell>
          <cell r="U143">
            <v>0</v>
          </cell>
          <cell r="V143">
            <v>0</v>
          </cell>
          <cell r="W143">
            <v>0</v>
          </cell>
          <cell r="X143">
            <v>0</v>
          </cell>
        </row>
        <row r="144">
          <cell r="A144" t="str">
            <v>---</v>
          </cell>
          <cell r="B144">
            <v>0</v>
          </cell>
          <cell r="C144" t="str">
            <v>---</v>
          </cell>
          <cell r="D144">
            <v>0</v>
          </cell>
          <cell r="E144" t="str">
            <v>---</v>
          </cell>
          <cell r="F144">
            <v>0</v>
          </cell>
          <cell r="G144" t="str">
            <v>---</v>
          </cell>
          <cell r="H144">
            <v>0</v>
          </cell>
          <cell r="I144" t="str">
            <v>---</v>
          </cell>
          <cell r="J144">
            <v>0</v>
          </cell>
          <cell r="K144" t="str">
            <v>---</v>
          </cell>
          <cell r="L144">
            <v>0</v>
          </cell>
          <cell r="M144">
            <v>0</v>
          </cell>
          <cell r="N144">
            <v>0</v>
          </cell>
          <cell r="O144">
            <v>0</v>
          </cell>
          <cell r="P144">
            <v>0</v>
          </cell>
          <cell r="Q144">
            <v>0</v>
          </cell>
          <cell r="R144">
            <v>0</v>
          </cell>
          <cell r="S144">
            <v>0</v>
          </cell>
          <cell r="T144">
            <v>0</v>
          </cell>
          <cell r="U144">
            <v>0</v>
          </cell>
          <cell r="V144">
            <v>0</v>
          </cell>
          <cell r="W144">
            <v>0</v>
          </cell>
          <cell r="X144">
            <v>0</v>
          </cell>
        </row>
        <row r="145">
          <cell r="A145" t="str">
            <v>---</v>
          </cell>
          <cell r="B145">
            <v>0</v>
          </cell>
          <cell r="C145" t="str">
            <v>---</v>
          </cell>
          <cell r="D145">
            <v>0</v>
          </cell>
          <cell r="E145" t="str">
            <v>---</v>
          </cell>
          <cell r="F145">
            <v>0</v>
          </cell>
          <cell r="G145" t="str">
            <v>---</v>
          </cell>
          <cell r="H145">
            <v>0</v>
          </cell>
          <cell r="I145" t="str">
            <v>---</v>
          </cell>
          <cell r="J145">
            <v>0</v>
          </cell>
          <cell r="K145" t="str">
            <v>---</v>
          </cell>
          <cell r="L145">
            <v>0</v>
          </cell>
          <cell r="M145">
            <v>0</v>
          </cell>
          <cell r="N145">
            <v>0</v>
          </cell>
          <cell r="O145">
            <v>0</v>
          </cell>
          <cell r="P145">
            <v>0</v>
          </cell>
          <cell r="Q145">
            <v>0</v>
          </cell>
          <cell r="R145">
            <v>0</v>
          </cell>
          <cell r="S145">
            <v>0</v>
          </cell>
          <cell r="T145">
            <v>0</v>
          </cell>
          <cell r="U145">
            <v>0</v>
          </cell>
          <cell r="V145">
            <v>0</v>
          </cell>
          <cell r="W145">
            <v>0</v>
          </cell>
          <cell r="X145">
            <v>0</v>
          </cell>
        </row>
        <row r="146">
          <cell r="A146" t="str">
            <v>---</v>
          </cell>
          <cell r="B146">
            <v>0</v>
          </cell>
          <cell r="C146" t="str">
            <v>---</v>
          </cell>
          <cell r="D146">
            <v>0</v>
          </cell>
          <cell r="E146" t="str">
            <v>---</v>
          </cell>
          <cell r="F146">
            <v>0</v>
          </cell>
          <cell r="G146" t="str">
            <v>---</v>
          </cell>
          <cell r="H146">
            <v>0</v>
          </cell>
          <cell r="I146" t="str">
            <v>---</v>
          </cell>
          <cell r="J146">
            <v>0</v>
          </cell>
          <cell r="K146" t="str">
            <v>---</v>
          </cell>
          <cell r="L146">
            <v>0</v>
          </cell>
          <cell r="M146">
            <v>0</v>
          </cell>
          <cell r="N146">
            <v>0</v>
          </cell>
          <cell r="O146">
            <v>0</v>
          </cell>
          <cell r="P146">
            <v>0</v>
          </cell>
          <cell r="Q146">
            <v>0</v>
          </cell>
          <cell r="R146">
            <v>0</v>
          </cell>
          <cell r="S146">
            <v>0</v>
          </cell>
          <cell r="T146">
            <v>0</v>
          </cell>
          <cell r="U146">
            <v>0</v>
          </cell>
          <cell r="V146">
            <v>0</v>
          </cell>
          <cell r="W146">
            <v>0</v>
          </cell>
          <cell r="X146">
            <v>0</v>
          </cell>
        </row>
        <row r="147">
          <cell r="A147" t="str">
            <v>---</v>
          </cell>
          <cell r="B147">
            <v>0</v>
          </cell>
          <cell r="C147" t="str">
            <v>---</v>
          </cell>
          <cell r="D147">
            <v>0</v>
          </cell>
          <cell r="E147" t="str">
            <v>---</v>
          </cell>
          <cell r="F147">
            <v>0</v>
          </cell>
          <cell r="G147" t="str">
            <v>---</v>
          </cell>
          <cell r="H147">
            <v>0</v>
          </cell>
          <cell r="I147" t="str">
            <v>---</v>
          </cell>
          <cell r="J147">
            <v>0</v>
          </cell>
          <cell r="K147" t="str">
            <v>---</v>
          </cell>
          <cell r="L147">
            <v>0</v>
          </cell>
          <cell r="M147">
            <v>0</v>
          </cell>
          <cell r="N147">
            <v>0</v>
          </cell>
          <cell r="O147">
            <v>0</v>
          </cell>
          <cell r="P147">
            <v>0</v>
          </cell>
          <cell r="Q147">
            <v>0</v>
          </cell>
          <cell r="R147">
            <v>0</v>
          </cell>
          <cell r="S147">
            <v>0</v>
          </cell>
          <cell r="T147">
            <v>0</v>
          </cell>
          <cell r="U147">
            <v>0</v>
          </cell>
          <cell r="V147">
            <v>0</v>
          </cell>
          <cell r="W147">
            <v>0</v>
          </cell>
          <cell r="X147">
            <v>0</v>
          </cell>
        </row>
        <row r="148">
          <cell r="A148" t="str">
            <v>---</v>
          </cell>
          <cell r="B148">
            <v>0</v>
          </cell>
          <cell r="C148" t="str">
            <v>---</v>
          </cell>
          <cell r="D148">
            <v>0</v>
          </cell>
          <cell r="E148" t="str">
            <v>---</v>
          </cell>
          <cell r="F148">
            <v>0</v>
          </cell>
          <cell r="G148" t="str">
            <v>---</v>
          </cell>
          <cell r="H148">
            <v>0</v>
          </cell>
          <cell r="I148" t="str">
            <v>---</v>
          </cell>
          <cell r="J148">
            <v>0</v>
          </cell>
          <cell r="K148" t="str">
            <v>---</v>
          </cell>
          <cell r="L148">
            <v>0</v>
          </cell>
          <cell r="M148">
            <v>0</v>
          </cell>
          <cell r="N148">
            <v>0</v>
          </cell>
          <cell r="O148">
            <v>0</v>
          </cell>
          <cell r="P148">
            <v>0</v>
          </cell>
          <cell r="Q148">
            <v>0</v>
          </cell>
          <cell r="R148">
            <v>0</v>
          </cell>
          <cell r="S148">
            <v>0</v>
          </cell>
          <cell r="T148">
            <v>0</v>
          </cell>
          <cell r="U148">
            <v>0</v>
          </cell>
          <cell r="V148">
            <v>0</v>
          </cell>
          <cell r="W148">
            <v>0</v>
          </cell>
          <cell r="X148">
            <v>0</v>
          </cell>
        </row>
        <row r="149">
          <cell r="A149" t="str">
            <v>---</v>
          </cell>
          <cell r="B149">
            <v>0</v>
          </cell>
          <cell r="C149" t="str">
            <v>---</v>
          </cell>
          <cell r="D149">
            <v>0</v>
          </cell>
          <cell r="E149" t="str">
            <v>---</v>
          </cell>
          <cell r="F149">
            <v>0</v>
          </cell>
          <cell r="G149" t="str">
            <v>---</v>
          </cell>
          <cell r="H149">
            <v>0</v>
          </cell>
          <cell r="I149" t="str">
            <v>---</v>
          </cell>
          <cell r="J149">
            <v>0</v>
          </cell>
          <cell r="K149" t="str">
            <v>---</v>
          </cell>
          <cell r="L149">
            <v>0</v>
          </cell>
          <cell r="M149">
            <v>0</v>
          </cell>
          <cell r="N149">
            <v>0</v>
          </cell>
          <cell r="O149">
            <v>0</v>
          </cell>
          <cell r="P149">
            <v>0</v>
          </cell>
          <cell r="Q149">
            <v>0</v>
          </cell>
          <cell r="R149">
            <v>0</v>
          </cell>
          <cell r="S149">
            <v>0</v>
          </cell>
          <cell r="T149">
            <v>0</v>
          </cell>
          <cell r="U149">
            <v>0</v>
          </cell>
          <cell r="V149">
            <v>0</v>
          </cell>
          <cell r="W149">
            <v>0</v>
          </cell>
          <cell r="X149">
            <v>0</v>
          </cell>
        </row>
        <row r="150">
          <cell r="A150" t="str">
            <v>---</v>
          </cell>
          <cell r="B150">
            <v>0</v>
          </cell>
          <cell r="C150" t="str">
            <v>---</v>
          </cell>
          <cell r="D150">
            <v>0</v>
          </cell>
          <cell r="E150" t="str">
            <v>---</v>
          </cell>
          <cell r="F150">
            <v>0</v>
          </cell>
          <cell r="G150" t="str">
            <v>---</v>
          </cell>
          <cell r="H150">
            <v>0</v>
          </cell>
          <cell r="I150" t="str">
            <v>---</v>
          </cell>
          <cell r="J150">
            <v>0</v>
          </cell>
          <cell r="K150" t="str">
            <v>---</v>
          </cell>
          <cell r="L150">
            <v>0</v>
          </cell>
          <cell r="M150">
            <v>0</v>
          </cell>
          <cell r="N150">
            <v>0</v>
          </cell>
          <cell r="O150">
            <v>0</v>
          </cell>
          <cell r="P150">
            <v>0</v>
          </cell>
          <cell r="Q150">
            <v>0</v>
          </cell>
          <cell r="R150">
            <v>0</v>
          </cell>
          <cell r="S150">
            <v>0</v>
          </cell>
          <cell r="T150">
            <v>0</v>
          </cell>
          <cell r="U150">
            <v>0</v>
          </cell>
          <cell r="V150">
            <v>0</v>
          </cell>
          <cell r="W150">
            <v>0</v>
          </cell>
          <cell r="X150">
            <v>0</v>
          </cell>
        </row>
        <row r="151">
          <cell r="A151" t="str">
            <v>---</v>
          </cell>
          <cell r="B151">
            <v>0</v>
          </cell>
          <cell r="C151" t="str">
            <v>---</v>
          </cell>
          <cell r="D151">
            <v>0</v>
          </cell>
          <cell r="E151" t="str">
            <v>---</v>
          </cell>
          <cell r="F151">
            <v>0</v>
          </cell>
          <cell r="G151" t="str">
            <v>---</v>
          </cell>
          <cell r="H151">
            <v>0</v>
          </cell>
          <cell r="I151" t="str">
            <v>---</v>
          </cell>
          <cell r="J151">
            <v>0</v>
          </cell>
          <cell r="K151" t="str">
            <v>---</v>
          </cell>
          <cell r="L151">
            <v>0</v>
          </cell>
          <cell r="M151">
            <v>0</v>
          </cell>
          <cell r="N151">
            <v>0</v>
          </cell>
          <cell r="O151">
            <v>0</v>
          </cell>
          <cell r="P151">
            <v>0</v>
          </cell>
          <cell r="Q151">
            <v>0</v>
          </cell>
          <cell r="R151">
            <v>0</v>
          </cell>
          <cell r="S151">
            <v>0</v>
          </cell>
          <cell r="T151">
            <v>0</v>
          </cell>
          <cell r="U151">
            <v>0</v>
          </cell>
          <cell r="V151">
            <v>0</v>
          </cell>
          <cell r="W151">
            <v>0</v>
          </cell>
          <cell r="X151">
            <v>0</v>
          </cell>
        </row>
        <row r="152">
          <cell r="A152" t="str">
            <v>---</v>
          </cell>
          <cell r="B152">
            <v>0</v>
          </cell>
          <cell r="C152" t="str">
            <v>---</v>
          </cell>
          <cell r="D152">
            <v>0</v>
          </cell>
          <cell r="E152" t="str">
            <v>---</v>
          </cell>
          <cell r="F152">
            <v>0</v>
          </cell>
          <cell r="G152" t="str">
            <v>---</v>
          </cell>
          <cell r="H152">
            <v>0</v>
          </cell>
          <cell r="I152" t="str">
            <v>---</v>
          </cell>
          <cell r="J152">
            <v>0</v>
          </cell>
          <cell r="K152" t="str">
            <v>---</v>
          </cell>
          <cell r="L152">
            <v>0</v>
          </cell>
          <cell r="M152">
            <v>0</v>
          </cell>
          <cell r="N152">
            <v>0</v>
          </cell>
          <cell r="O152">
            <v>0</v>
          </cell>
          <cell r="P152">
            <v>0</v>
          </cell>
          <cell r="Q152">
            <v>0</v>
          </cell>
          <cell r="R152">
            <v>0</v>
          </cell>
          <cell r="S152">
            <v>0</v>
          </cell>
          <cell r="T152">
            <v>0</v>
          </cell>
          <cell r="U152">
            <v>0</v>
          </cell>
          <cell r="V152">
            <v>0</v>
          </cell>
          <cell r="W152">
            <v>0</v>
          </cell>
          <cell r="X152">
            <v>0</v>
          </cell>
        </row>
        <row r="153">
          <cell r="A153" t="str">
            <v>---</v>
          </cell>
          <cell r="B153">
            <v>0</v>
          </cell>
          <cell r="C153" t="str">
            <v>---</v>
          </cell>
          <cell r="D153">
            <v>0</v>
          </cell>
          <cell r="E153" t="str">
            <v>---</v>
          </cell>
          <cell r="F153">
            <v>0</v>
          </cell>
          <cell r="G153" t="str">
            <v>---</v>
          </cell>
          <cell r="H153">
            <v>0</v>
          </cell>
          <cell r="I153" t="str">
            <v>---</v>
          </cell>
          <cell r="J153">
            <v>0</v>
          </cell>
          <cell r="K153" t="str">
            <v>---</v>
          </cell>
          <cell r="L153">
            <v>0</v>
          </cell>
          <cell r="M153">
            <v>0</v>
          </cell>
          <cell r="N153">
            <v>0</v>
          </cell>
          <cell r="O153">
            <v>0</v>
          </cell>
          <cell r="P153">
            <v>0</v>
          </cell>
          <cell r="Q153">
            <v>0</v>
          </cell>
          <cell r="R153">
            <v>0</v>
          </cell>
          <cell r="S153">
            <v>0</v>
          </cell>
          <cell r="T153">
            <v>0</v>
          </cell>
          <cell r="U153">
            <v>0</v>
          </cell>
          <cell r="V153">
            <v>0</v>
          </cell>
          <cell r="W153">
            <v>0</v>
          </cell>
          <cell r="X153">
            <v>0</v>
          </cell>
        </row>
        <row r="154">
          <cell r="A154" t="str">
            <v>---</v>
          </cell>
          <cell r="B154">
            <v>0</v>
          </cell>
          <cell r="C154" t="str">
            <v>---</v>
          </cell>
          <cell r="D154">
            <v>0</v>
          </cell>
          <cell r="E154" t="str">
            <v>---</v>
          </cell>
          <cell r="F154">
            <v>0</v>
          </cell>
          <cell r="G154" t="str">
            <v>---</v>
          </cell>
          <cell r="H154">
            <v>0</v>
          </cell>
          <cell r="I154" t="str">
            <v>---</v>
          </cell>
          <cell r="J154">
            <v>0</v>
          </cell>
          <cell r="K154" t="str">
            <v>---</v>
          </cell>
          <cell r="L154">
            <v>0</v>
          </cell>
          <cell r="M154">
            <v>0</v>
          </cell>
          <cell r="N154">
            <v>0</v>
          </cell>
          <cell r="O154">
            <v>0</v>
          </cell>
          <cell r="P154">
            <v>0</v>
          </cell>
          <cell r="Q154">
            <v>0</v>
          </cell>
          <cell r="R154">
            <v>0</v>
          </cell>
          <cell r="S154">
            <v>0</v>
          </cell>
          <cell r="T154">
            <v>0</v>
          </cell>
          <cell r="U154">
            <v>0</v>
          </cell>
          <cell r="V154">
            <v>0</v>
          </cell>
          <cell r="W154">
            <v>0</v>
          </cell>
          <cell r="X154">
            <v>0</v>
          </cell>
        </row>
        <row r="155">
          <cell r="A155" t="str">
            <v>---</v>
          </cell>
          <cell r="B155">
            <v>0</v>
          </cell>
          <cell r="C155" t="str">
            <v>---</v>
          </cell>
          <cell r="D155">
            <v>0</v>
          </cell>
          <cell r="E155" t="str">
            <v>---</v>
          </cell>
          <cell r="F155">
            <v>0</v>
          </cell>
          <cell r="G155" t="str">
            <v>---</v>
          </cell>
          <cell r="H155">
            <v>0</v>
          </cell>
          <cell r="I155" t="str">
            <v>---</v>
          </cell>
          <cell r="J155">
            <v>0</v>
          </cell>
          <cell r="K155" t="str">
            <v>---</v>
          </cell>
          <cell r="L155">
            <v>0</v>
          </cell>
          <cell r="M155">
            <v>0</v>
          </cell>
          <cell r="N155">
            <v>0</v>
          </cell>
          <cell r="O155">
            <v>0</v>
          </cell>
          <cell r="P155">
            <v>0</v>
          </cell>
          <cell r="Q155">
            <v>0</v>
          </cell>
          <cell r="R155">
            <v>0</v>
          </cell>
          <cell r="S155">
            <v>0</v>
          </cell>
          <cell r="T155">
            <v>0</v>
          </cell>
          <cell r="U155">
            <v>0</v>
          </cell>
          <cell r="V155">
            <v>0</v>
          </cell>
          <cell r="W155">
            <v>0</v>
          </cell>
          <cell r="X155">
            <v>0</v>
          </cell>
        </row>
        <row r="156">
          <cell r="A156" t="str">
            <v>---</v>
          </cell>
          <cell r="B156">
            <v>0</v>
          </cell>
          <cell r="C156" t="str">
            <v>---</v>
          </cell>
          <cell r="D156">
            <v>0</v>
          </cell>
          <cell r="E156" t="str">
            <v>---</v>
          </cell>
          <cell r="F156">
            <v>0</v>
          </cell>
          <cell r="G156" t="str">
            <v>---</v>
          </cell>
          <cell r="H156">
            <v>0</v>
          </cell>
          <cell r="I156" t="str">
            <v>---</v>
          </cell>
          <cell r="J156">
            <v>0</v>
          </cell>
          <cell r="K156" t="str">
            <v>---</v>
          </cell>
          <cell r="L156">
            <v>0</v>
          </cell>
          <cell r="M156">
            <v>0</v>
          </cell>
          <cell r="N156">
            <v>0</v>
          </cell>
          <cell r="O156">
            <v>0</v>
          </cell>
          <cell r="P156">
            <v>0</v>
          </cell>
          <cell r="Q156">
            <v>0</v>
          </cell>
          <cell r="R156">
            <v>0</v>
          </cell>
          <cell r="S156">
            <v>0</v>
          </cell>
          <cell r="T156">
            <v>0</v>
          </cell>
          <cell r="U156">
            <v>0</v>
          </cell>
          <cell r="V156">
            <v>0</v>
          </cell>
          <cell r="W156">
            <v>0</v>
          </cell>
          <cell r="X156">
            <v>0</v>
          </cell>
        </row>
        <row r="157">
          <cell r="A157" t="str">
            <v>---</v>
          </cell>
          <cell r="B157">
            <v>0</v>
          </cell>
          <cell r="C157" t="str">
            <v>---</v>
          </cell>
          <cell r="D157">
            <v>0</v>
          </cell>
          <cell r="E157" t="str">
            <v>---</v>
          </cell>
          <cell r="F157">
            <v>0</v>
          </cell>
          <cell r="G157" t="str">
            <v>---</v>
          </cell>
          <cell r="H157">
            <v>0</v>
          </cell>
          <cell r="I157" t="str">
            <v>---</v>
          </cell>
          <cell r="J157">
            <v>0</v>
          </cell>
          <cell r="K157" t="str">
            <v>---</v>
          </cell>
          <cell r="L157">
            <v>0</v>
          </cell>
          <cell r="M157">
            <v>0</v>
          </cell>
          <cell r="N157">
            <v>0</v>
          </cell>
          <cell r="O157">
            <v>0</v>
          </cell>
          <cell r="P157">
            <v>0</v>
          </cell>
          <cell r="Q157">
            <v>0</v>
          </cell>
          <cell r="R157">
            <v>0</v>
          </cell>
          <cell r="S157">
            <v>0</v>
          </cell>
          <cell r="T157">
            <v>0</v>
          </cell>
          <cell r="U157">
            <v>0</v>
          </cell>
          <cell r="V157">
            <v>0</v>
          </cell>
          <cell r="W157">
            <v>0</v>
          </cell>
          <cell r="X157">
            <v>0</v>
          </cell>
        </row>
        <row r="158">
          <cell r="A158" t="str">
            <v>---</v>
          </cell>
          <cell r="B158">
            <v>0</v>
          </cell>
          <cell r="C158" t="str">
            <v>---</v>
          </cell>
          <cell r="D158">
            <v>0</v>
          </cell>
          <cell r="E158" t="str">
            <v>---</v>
          </cell>
          <cell r="F158">
            <v>0</v>
          </cell>
          <cell r="G158" t="str">
            <v>---</v>
          </cell>
          <cell r="H158">
            <v>0</v>
          </cell>
          <cell r="I158" t="str">
            <v>---</v>
          </cell>
          <cell r="J158">
            <v>0</v>
          </cell>
          <cell r="K158" t="str">
            <v>---</v>
          </cell>
          <cell r="L158">
            <v>0</v>
          </cell>
          <cell r="M158">
            <v>0</v>
          </cell>
          <cell r="N158">
            <v>0</v>
          </cell>
          <cell r="O158">
            <v>0</v>
          </cell>
          <cell r="P158">
            <v>0</v>
          </cell>
          <cell r="Q158">
            <v>0</v>
          </cell>
          <cell r="R158">
            <v>0</v>
          </cell>
          <cell r="S158">
            <v>0</v>
          </cell>
          <cell r="T158">
            <v>0</v>
          </cell>
          <cell r="U158">
            <v>0</v>
          </cell>
          <cell r="V158">
            <v>0</v>
          </cell>
          <cell r="W158">
            <v>0</v>
          </cell>
          <cell r="X158">
            <v>0</v>
          </cell>
        </row>
        <row r="159">
          <cell r="A159" t="str">
            <v>---</v>
          </cell>
          <cell r="B159">
            <v>0</v>
          </cell>
          <cell r="C159" t="str">
            <v>---</v>
          </cell>
          <cell r="D159">
            <v>0</v>
          </cell>
          <cell r="E159" t="str">
            <v>---</v>
          </cell>
          <cell r="F159">
            <v>0</v>
          </cell>
          <cell r="G159" t="str">
            <v>---</v>
          </cell>
          <cell r="H159">
            <v>0</v>
          </cell>
          <cell r="I159" t="str">
            <v>---</v>
          </cell>
          <cell r="J159">
            <v>0</v>
          </cell>
          <cell r="K159" t="str">
            <v>---</v>
          </cell>
          <cell r="L159">
            <v>0</v>
          </cell>
          <cell r="M159">
            <v>0</v>
          </cell>
          <cell r="N159">
            <v>0</v>
          </cell>
          <cell r="O159">
            <v>0</v>
          </cell>
          <cell r="P159">
            <v>0</v>
          </cell>
          <cell r="Q159">
            <v>0</v>
          </cell>
          <cell r="R159">
            <v>0</v>
          </cell>
          <cell r="S159">
            <v>0</v>
          </cell>
          <cell r="T159">
            <v>0</v>
          </cell>
          <cell r="U159">
            <v>0</v>
          </cell>
          <cell r="V159">
            <v>0</v>
          </cell>
          <cell r="W159">
            <v>0</v>
          </cell>
          <cell r="X159">
            <v>0</v>
          </cell>
        </row>
        <row r="160">
          <cell r="A160" t="str">
            <v>---</v>
          </cell>
          <cell r="B160">
            <v>0</v>
          </cell>
          <cell r="C160" t="str">
            <v>---</v>
          </cell>
          <cell r="D160">
            <v>0</v>
          </cell>
          <cell r="E160" t="str">
            <v>---</v>
          </cell>
          <cell r="F160">
            <v>0</v>
          </cell>
          <cell r="G160" t="str">
            <v>---</v>
          </cell>
          <cell r="H160">
            <v>0</v>
          </cell>
          <cell r="I160" t="str">
            <v>---</v>
          </cell>
          <cell r="J160">
            <v>0</v>
          </cell>
          <cell r="K160" t="str">
            <v>---</v>
          </cell>
          <cell r="L160">
            <v>0</v>
          </cell>
          <cell r="M160">
            <v>0</v>
          </cell>
          <cell r="N160">
            <v>0</v>
          </cell>
          <cell r="O160">
            <v>0</v>
          </cell>
          <cell r="P160">
            <v>0</v>
          </cell>
          <cell r="Q160">
            <v>0</v>
          </cell>
          <cell r="R160">
            <v>0</v>
          </cell>
          <cell r="S160">
            <v>0</v>
          </cell>
          <cell r="T160">
            <v>0</v>
          </cell>
          <cell r="U160">
            <v>0</v>
          </cell>
          <cell r="V160">
            <v>0</v>
          </cell>
          <cell r="W160">
            <v>0</v>
          </cell>
          <cell r="X160">
            <v>0</v>
          </cell>
        </row>
        <row r="161">
          <cell r="A161" t="str">
            <v>---</v>
          </cell>
          <cell r="B161">
            <v>0</v>
          </cell>
          <cell r="C161" t="str">
            <v>---</v>
          </cell>
          <cell r="D161">
            <v>0</v>
          </cell>
          <cell r="E161" t="str">
            <v>---</v>
          </cell>
          <cell r="F161">
            <v>0</v>
          </cell>
          <cell r="G161" t="str">
            <v>---</v>
          </cell>
          <cell r="H161">
            <v>0</v>
          </cell>
          <cell r="I161" t="str">
            <v>---</v>
          </cell>
          <cell r="J161">
            <v>0</v>
          </cell>
          <cell r="K161" t="str">
            <v>---</v>
          </cell>
          <cell r="L161">
            <v>0</v>
          </cell>
          <cell r="M161">
            <v>0</v>
          </cell>
          <cell r="N161">
            <v>0</v>
          </cell>
          <cell r="O161">
            <v>0</v>
          </cell>
          <cell r="P161">
            <v>0</v>
          </cell>
          <cell r="Q161">
            <v>0</v>
          </cell>
          <cell r="R161">
            <v>0</v>
          </cell>
          <cell r="S161">
            <v>0</v>
          </cell>
          <cell r="T161">
            <v>0</v>
          </cell>
          <cell r="U161">
            <v>0</v>
          </cell>
          <cell r="V161">
            <v>0</v>
          </cell>
          <cell r="W161">
            <v>0</v>
          </cell>
          <cell r="X161">
            <v>0</v>
          </cell>
        </row>
        <row r="162">
          <cell r="A162" t="str">
            <v>---</v>
          </cell>
          <cell r="B162">
            <v>0</v>
          </cell>
          <cell r="C162" t="str">
            <v>---</v>
          </cell>
          <cell r="D162">
            <v>0</v>
          </cell>
          <cell r="E162" t="str">
            <v>---</v>
          </cell>
          <cell r="F162">
            <v>0</v>
          </cell>
          <cell r="G162" t="str">
            <v>---</v>
          </cell>
          <cell r="H162">
            <v>0</v>
          </cell>
          <cell r="I162" t="str">
            <v>---</v>
          </cell>
          <cell r="J162">
            <v>0</v>
          </cell>
          <cell r="K162" t="str">
            <v>---</v>
          </cell>
          <cell r="L162">
            <v>0</v>
          </cell>
          <cell r="M162">
            <v>0</v>
          </cell>
          <cell r="N162">
            <v>0</v>
          </cell>
          <cell r="O162">
            <v>0</v>
          </cell>
          <cell r="P162">
            <v>0</v>
          </cell>
          <cell r="Q162">
            <v>0</v>
          </cell>
          <cell r="R162">
            <v>0</v>
          </cell>
          <cell r="S162">
            <v>0</v>
          </cell>
          <cell r="T162">
            <v>0</v>
          </cell>
          <cell r="U162">
            <v>0</v>
          </cell>
          <cell r="V162">
            <v>0</v>
          </cell>
          <cell r="W162">
            <v>0</v>
          </cell>
          <cell r="X162">
            <v>0</v>
          </cell>
        </row>
        <row r="163">
          <cell r="A163" t="str">
            <v>---</v>
          </cell>
          <cell r="B163">
            <v>0</v>
          </cell>
          <cell r="C163" t="str">
            <v>---</v>
          </cell>
          <cell r="D163">
            <v>0</v>
          </cell>
          <cell r="E163" t="str">
            <v>---</v>
          </cell>
          <cell r="F163">
            <v>0</v>
          </cell>
          <cell r="G163" t="str">
            <v>---</v>
          </cell>
          <cell r="H163">
            <v>0</v>
          </cell>
          <cell r="I163" t="str">
            <v>---</v>
          </cell>
          <cell r="J163">
            <v>0</v>
          </cell>
          <cell r="K163" t="str">
            <v>---</v>
          </cell>
          <cell r="L163">
            <v>0</v>
          </cell>
          <cell r="M163">
            <v>0</v>
          </cell>
          <cell r="N163">
            <v>0</v>
          </cell>
          <cell r="O163">
            <v>0</v>
          </cell>
          <cell r="P163">
            <v>0</v>
          </cell>
          <cell r="Q163">
            <v>0</v>
          </cell>
          <cell r="R163">
            <v>0</v>
          </cell>
          <cell r="S163">
            <v>0</v>
          </cell>
          <cell r="T163">
            <v>0</v>
          </cell>
          <cell r="U163">
            <v>0</v>
          </cell>
          <cell r="V163">
            <v>0</v>
          </cell>
          <cell r="W163">
            <v>0</v>
          </cell>
          <cell r="X163">
            <v>0</v>
          </cell>
        </row>
        <row r="164">
          <cell r="A164" t="str">
            <v>---</v>
          </cell>
          <cell r="B164">
            <v>0</v>
          </cell>
          <cell r="C164" t="str">
            <v>---</v>
          </cell>
          <cell r="D164">
            <v>0</v>
          </cell>
          <cell r="E164" t="str">
            <v>---</v>
          </cell>
          <cell r="F164">
            <v>0</v>
          </cell>
          <cell r="G164" t="str">
            <v>---</v>
          </cell>
          <cell r="H164">
            <v>0</v>
          </cell>
          <cell r="I164" t="str">
            <v>---</v>
          </cell>
          <cell r="J164">
            <v>0</v>
          </cell>
          <cell r="K164" t="str">
            <v>---</v>
          </cell>
          <cell r="L164">
            <v>0</v>
          </cell>
          <cell r="M164">
            <v>0</v>
          </cell>
          <cell r="N164">
            <v>0</v>
          </cell>
          <cell r="O164">
            <v>0</v>
          </cell>
          <cell r="P164">
            <v>0</v>
          </cell>
          <cell r="Q164">
            <v>0</v>
          </cell>
          <cell r="R164">
            <v>0</v>
          </cell>
          <cell r="S164">
            <v>0</v>
          </cell>
          <cell r="T164">
            <v>0</v>
          </cell>
          <cell r="U164">
            <v>0</v>
          </cell>
          <cell r="V164">
            <v>0</v>
          </cell>
          <cell r="W164">
            <v>0</v>
          </cell>
          <cell r="X164">
            <v>0</v>
          </cell>
        </row>
        <row r="165">
          <cell r="A165" t="str">
            <v>---</v>
          </cell>
          <cell r="B165">
            <v>0</v>
          </cell>
          <cell r="C165" t="str">
            <v>---</v>
          </cell>
          <cell r="D165">
            <v>0</v>
          </cell>
          <cell r="E165" t="str">
            <v>---</v>
          </cell>
          <cell r="F165">
            <v>0</v>
          </cell>
          <cell r="G165" t="str">
            <v>---</v>
          </cell>
          <cell r="H165">
            <v>0</v>
          </cell>
          <cell r="I165" t="str">
            <v>---</v>
          </cell>
          <cell r="J165">
            <v>0</v>
          </cell>
          <cell r="K165" t="str">
            <v>---</v>
          </cell>
          <cell r="L165">
            <v>0</v>
          </cell>
          <cell r="M165">
            <v>0</v>
          </cell>
          <cell r="N165">
            <v>0</v>
          </cell>
          <cell r="O165">
            <v>0</v>
          </cell>
          <cell r="P165">
            <v>0</v>
          </cell>
          <cell r="Q165">
            <v>0</v>
          </cell>
          <cell r="R165">
            <v>0</v>
          </cell>
          <cell r="S165">
            <v>0</v>
          </cell>
          <cell r="T165">
            <v>0</v>
          </cell>
          <cell r="U165">
            <v>0</v>
          </cell>
          <cell r="V165">
            <v>0</v>
          </cell>
          <cell r="W165">
            <v>0</v>
          </cell>
          <cell r="X165">
            <v>0</v>
          </cell>
        </row>
        <row r="166">
          <cell r="A166" t="str">
            <v>---</v>
          </cell>
          <cell r="B166">
            <v>0</v>
          </cell>
          <cell r="C166" t="str">
            <v>---</v>
          </cell>
          <cell r="D166">
            <v>0</v>
          </cell>
          <cell r="E166" t="str">
            <v>---</v>
          </cell>
          <cell r="F166">
            <v>0</v>
          </cell>
          <cell r="G166" t="str">
            <v>---</v>
          </cell>
          <cell r="H166">
            <v>0</v>
          </cell>
          <cell r="I166" t="str">
            <v>---</v>
          </cell>
          <cell r="J166">
            <v>0</v>
          </cell>
          <cell r="K166" t="str">
            <v>---</v>
          </cell>
          <cell r="L166">
            <v>0</v>
          </cell>
          <cell r="M166">
            <v>0</v>
          </cell>
          <cell r="N166">
            <v>0</v>
          </cell>
          <cell r="O166">
            <v>0</v>
          </cell>
          <cell r="P166">
            <v>0</v>
          </cell>
          <cell r="Q166">
            <v>0</v>
          </cell>
          <cell r="R166">
            <v>0</v>
          </cell>
          <cell r="S166">
            <v>0</v>
          </cell>
          <cell r="T166">
            <v>0</v>
          </cell>
          <cell r="U166">
            <v>0</v>
          </cell>
          <cell r="V166">
            <v>0</v>
          </cell>
          <cell r="W166">
            <v>0</v>
          </cell>
          <cell r="X166">
            <v>0</v>
          </cell>
        </row>
        <row r="167">
          <cell r="A167" t="str">
            <v>---</v>
          </cell>
          <cell r="B167">
            <v>0</v>
          </cell>
          <cell r="C167" t="str">
            <v>---</v>
          </cell>
          <cell r="D167">
            <v>0</v>
          </cell>
          <cell r="E167" t="str">
            <v>---</v>
          </cell>
          <cell r="F167">
            <v>0</v>
          </cell>
          <cell r="G167" t="str">
            <v>---</v>
          </cell>
          <cell r="H167">
            <v>0</v>
          </cell>
          <cell r="I167" t="str">
            <v>---</v>
          </cell>
          <cell r="J167">
            <v>0</v>
          </cell>
          <cell r="K167" t="str">
            <v>---</v>
          </cell>
          <cell r="L167">
            <v>0</v>
          </cell>
          <cell r="M167">
            <v>0</v>
          </cell>
          <cell r="N167">
            <v>0</v>
          </cell>
          <cell r="O167">
            <v>0</v>
          </cell>
          <cell r="P167">
            <v>0</v>
          </cell>
          <cell r="Q167">
            <v>0</v>
          </cell>
          <cell r="R167">
            <v>0</v>
          </cell>
          <cell r="S167">
            <v>0</v>
          </cell>
          <cell r="T167">
            <v>0</v>
          </cell>
          <cell r="U167">
            <v>0</v>
          </cell>
          <cell r="V167">
            <v>0</v>
          </cell>
          <cell r="W167">
            <v>0</v>
          </cell>
          <cell r="X167">
            <v>0</v>
          </cell>
        </row>
        <row r="168">
          <cell r="A168" t="str">
            <v>---</v>
          </cell>
          <cell r="B168">
            <v>0</v>
          </cell>
          <cell r="C168" t="str">
            <v>---</v>
          </cell>
          <cell r="D168">
            <v>0</v>
          </cell>
          <cell r="E168" t="str">
            <v>---</v>
          </cell>
          <cell r="F168">
            <v>0</v>
          </cell>
          <cell r="G168" t="str">
            <v>---</v>
          </cell>
          <cell r="H168">
            <v>0</v>
          </cell>
          <cell r="I168" t="str">
            <v>---</v>
          </cell>
          <cell r="J168">
            <v>0</v>
          </cell>
          <cell r="K168" t="str">
            <v>---</v>
          </cell>
          <cell r="L168">
            <v>0</v>
          </cell>
          <cell r="M168">
            <v>0</v>
          </cell>
          <cell r="N168">
            <v>0</v>
          </cell>
          <cell r="O168">
            <v>0</v>
          </cell>
          <cell r="P168">
            <v>0</v>
          </cell>
          <cell r="Q168">
            <v>0</v>
          </cell>
          <cell r="R168">
            <v>0</v>
          </cell>
          <cell r="S168">
            <v>0</v>
          </cell>
          <cell r="T168">
            <v>0</v>
          </cell>
          <cell r="U168">
            <v>0</v>
          </cell>
          <cell r="V168">
            <v>0</v>
          </cell>
          <cell r="W168">
            <v>0</v>
          </cell>
          <cell r="X168">
            <v>0</v>
          </cell>
        </row>
        <row r="169">
          <cell r="A169" t="str">
            <v>---</v>
          </cell>
          <cell r="B169">
            <v>0</v>
          </cell>
          <cell r="C169" t="str">
            <v>---</v>
          </cell>
          <cell r="D169">
            <v>0</v>
          </cell>
          <cell r="E169" t="str">
            <v>---</v>
          </cell>
          <cell r="F169">
            <v>0</v>
          </cell>
          <cell r="G169" t="str">
            <v>---</v>
          </cell>
          <cell r="H169">
            <v>0</v>
          </cell>
          <cell r="I169" t="str">
            <v>---</v>
          </cell>
          <cell r="J169">
            <v>0</v>
          </cell>
          <cell r="K169" t="str">
            <v>---</v>
          </cell>
          <cell r="L169">
            <v>0</v>
          </cell>
          <cell r="M169">
            <v>0</v>
          </cell>
          <cell r="N169">
            <v>0</v>
          </cell>
          <cell r="O169">
            <v>0</v>
          </cell>
          <cell r="P169">
            <v>0</v>
          </cell>
          <cell r="Q169">
            <v>0</v>
          </cell>
          <cell r="R169">
            <v>0</v>
          </cell>
          <cell r="S169">
            <v>0</v>
          </cell>
          <cell r="T169">
            <v>0</v>
          </cell>
          <cell r="U169">
            <v>0</v>
          </cell>
          <cell r="V169">
            <v>0</v>
          </cell>
          <cell r="W169">
            <v>0</v>
          </cell>
          <cell r="X169">
            <v>0</v>
          </cell>
        </row>
        <row r="170">
          <cell r="A170" t="str">
            <v>---</v>
          </cell>
          <cell r="B170">
            <v>0</v>
          </cell>
          <cell r="C170" t="str">
            <v>---</v>
          </cell>
          <cell r="D170">
            <v>0</v>
          </cell>
          <cell r="E170" t="str">
            <v>---</v>
          </cell>
          <cell r="F170">
            <v>0</v>
          </cell>
          <cell r="G170" t="str">
            <v>---</v>
          </cell>
          <cell r="H170">
            <v>0</v>
          </cell>
          <cell r="I170" t="str">
            <v>---</v>
          </cell>
          <cell r="J170">
            <v>0</v>
          </cell>
          <cell r="K170" t="str">
            <v>---</v>
          </cell>
          <cell r="L170">
            <v>0</v>
          </cell>
          <cell r="M170">
            <v>0</v>
          </cell>
          <cell r="N170">
            <v>0</v>
          </cell>
          <cell r="O170">
            <v>0</v>
          </cell>
          <cell r="P170">
            <v>0</v>
          </cell>
          <cell r="Q170">
            <v>0</v>
          </cell>
          <cell r="R170">
            <v>0</v>
          </cell>
          <cell r="S170">
            <v>0</v>
          </cell>
          <cell r="T170">
            <v>0</v>
          </cell>
          <cell r="U170">
            <v>0</v>
          </cell>
          <cell r="V170">
            <v>0</v>
          </cell>
          <cell r="W170">
            <v>0</v>
          </cell>
          <cell r="X170">
            <v>0</v>
          </cell>
        </row>
        <row r="171">
          <cell r="A171" t="str">
            <v>---</v>
          </cell>
          <cell r="B171">
            <v>0</v>
          </cell>
          <cell r="C171" t="str">
            <v>---</v>
          </cell>
          <cell r="D171">
            <v>0</v>
          </cell>
          <cell r="E171" t="str">
            <v>---</v>
          </cell>
          <cell r="F171">
            <v>0</v>
          </cell>
          <cell r="G171" t="str">
            <v>---</v>
          </cell>
          <cell r="H171">
            <v>0</v>
          </cell>
          <cell r="I171" t="str">
            <v>---</v>
          </cell>
          <cell r="J171">
            <v>0</v>
          </cell>
          <cell r="K171" t="str">
            <v>---</v>
          </cell>
          <cell r="L171">
            <v>0</v>
          </cell>
          <cell r="M171">
            <v>0</v>
          </cell>
          <cell r="N171">
            <v>0</v>
          </cell>
          <cell r="O171">
            <v>0</v>
          </cell>
          <cell r="P171">
            <v>0</v>
          </cell>
          <cell r="Q171">
            <v>0</v>
          </cell>
          <cell r="R171">
            <v>0</v>
          </cell>
          <cell r="S171">
            <v>0</v>
          </cell>
          <cell r="T171">
            <v>0</v>
          </cell>
          <cell r="U171">
            <v>0</v>
          </cell>
          <cell r="V171">
            <v>0</v>
          </cell>
          <cell r="W171">
            <v>0</v>
          </cell>
          <cell r="X171">
            <v>0</v>
          </cell>
        </row>
        <row r="172">
          <cell r="A172" t="str">
            <v>---</v>
          </cell>
          <cell r="B172">
            <v>0</v>
          </cell>
          <cell r="C172" t="str">
            <v>---</v>
          </cell>
          <cell r="D172">
            <v>0</v>
          </cell>
          <cell r="E172" t="str">
            <v>---</v>
          </cell>
          <cell r="F172">
            <v>0</v>
          </cell>
          <cell r="G172" t="str">
            <v>---</v>
          </cell>
          <cell r="H172">
            <v>0</v>
          </cell>
          <cell r="I172" t="str">
            <v>---</v>
          </cell>
          <cell r="J172">
            <v>0</v>
          </cell>
          <cell r="K172" t="str">
            <v>---</v>
          </cell>
          <cell r="L172">
            <v>0</v>
          </cell>
          <cell r="M172">
            <v>0</v>
          </cell>
          <cell r="N172">
            <v>0</v>
          </cell>
          <cell r="O172">
            <v>0</v>
          </cell>
          <cell r="P172">
            <v>0</v>
          </cell>
          <cell r="Q172">
            <v>0</v>
          </cell>
          <cell r="R172">
            <v>0</v>
          </cell>
          <cell r="S172">
            <v>0</v>
          </cell>
          <cell r="T172">
            <v>0</v>
          </cell>
          <cell r="U172">
            <v>0</v>
          </cell>
          <cell r="V172">
            <v>0</v>
          </cell>
          <cell r="W172">
            <v>0</v>
          </cell>
          <cell r="X172">
            <v>0</v>
          </cell>
        </row>
        <row r="173">
          <cell r="A173" t="str">
            <v>---</v>
          </cell>
          <cell r="B173">
            <v>0</v>
          </cell>
          <cell r="C173" t="str">
            <v>---</v>
          </cell>
          <cell r="D173">
            <v>0</v>
          </cell>
          <cell r="E173" t="str">
            <v>---</v>
          </cell>
          <cell r="F173">
            <v>0</v>
          </cell>
          <cell r="G173" t="str">
            <v>---</v>
          </cell>
          <cell r="H173">
            <v>0</v>
          </cell>
          <cell r="I173" t="str">
            <v>---</v>
          </cell>
          <cell r="J173">
            <v>0</v>
          </cell>
          <cell r="K173" t="str">
            <v>---</v>
          </cell>
          <cell r="L173">
            <v>0</v>
          </cell>
          <cell r="M173">
            <v>0</v>
          </cell>
          <cell r="N173">
            <v>0</v>
          </cell>
          <cell r="O173">
            <v>0</v>
          </cell>
          <cell r="P173">
            <v>0</v>
          </cell>
          <cell r="Q173">
            <v>0</v>
          </cell>
          <cell r="R173">
            <v>0</v>
          </cell>
          <cell r="S173">
            <v>0</v>
          </cell>
          <cell r="T173">
            <v>0</v>
          </cell>
          <cell r="U173">
            <v>0</v>
          </cell>
          <cell r="V173">
            <v>0</v>
          </cell>
          <cell r="W173">
            <v>0</v>
          </cell>
          <cell r="X173">
            <v>0</v>
          </cell>
        </row>
        <row r="174">
          <cell r="A174" t="str">
            <v>---</v>
          </cell>
          <cell r="B174">
            <v>0</v>
          </cell>
          <cell r="C174" t="str">
            <v>---</v>
          </cell>
          <cell r="D174">
            <v>0</v>
          </cell>
          <cell r="E174" t="str">
            <v>---</v>
          </cell>
          <cell r="F174">
            <v>0</v>
          </cell>
          <cell r="G174" t="str">
            <v>---</v>
          </cell>
          <cell r="H174">
            <v>0</v>
          </cell>
          <cell r="I174" t="str">
            <v>---</v>
          </cell>
          <cell r="J174">
            <v>0</v>
          </cell>
          <cell r="K174" t="str">
            <v>---</v>
          </cell>
          <cell r="L174">
            <v>0</v>
          </cell>
          <cell r="M174">
            <v>0</v>
          </cell>
          <cell r="N174">
            <v>0</v>
          </cell>
          <cell r="O174">
            <v>0</v>
          </cell>
          <cell r="P174">
            <v>0</v>
          </cell>
          <cell r="Q174">
            <v>0</v>
          </cell>
          <cell r="R174">
            <v>0</v>
          </cell>
          <cell r="S174">
            <v>0</v>
          </cell>
          <cell r="T174">
            <v>0</v>
          </cell>
          <cell r="U174">
            <v>0</v>
          </cell>
          <cell r="V174">
            <v>0</v>
          </cell>
          <cell r="W174">
            <v>0</v>
          </cell>
          <cell r="X174">
            <v>0</v>
          </cell>
        </row>
        <row r="175">
          <cell r="A175" t="str">
            <v>---</v>
          </cell>
          <cell r="B175">
            <v>0</v>
          </cell>
          <cell r="C175" t="str">
            <v>---</v>
          </cell>
          <cell r="D175">
            <v>0</v>
          </cell>
          <cell r="E175" t="str">
            <v>---</v>
          </cell>
          <cell r="F175">
            <v>0</v>
          </cell>
          <cell r="G175" t="str">
            <v>---</v>
          </cell>
          <cell r="H175">
            <v>0</v>
          </cell>
          <cell r="I175" t="str">
            <v>---</v>
          </cell>
          <cell r="J175">
            <v>0</v>
          </cell>
          <cell r="K175" t="str">
            <v>---</v>
          </cell>
          <cell r="L175">
            <v>0</v>
          </cell>
          <cell r="M175">
            <v>0</v>
          </cell>
          <cell r="N175">
            <v>0</v>
          </cell>
          <cell r="O175">
            <v>0</v>
          </cell>
          <cell r="P175">
            <v>0</v>
          </cell>
          <cell r="Q175">
            <v>0</v>
          </cell>
          <cell r="R175">
            <v>0</v>
          </cell>
          <cell r="S175">
            <v>0</v>
          </cell>
          <cell r="T175">
            <v>0</v>
          </cell>
          <cell r="U175">
            <v>0</v>
          </cell>
          <cell r="V175">
            <v>0</v>
          </cell>
          <cell r="W175">
            <v>0</v>
          </cell>
          <cell r="X175">
            <v>0</v>
          </cell>
        </row>
        <row r="176">
          <cell r="A176" t="str">
            <v>---</v>
          </cell>
          <cell r="B176">
            <v>0</v>
          </cell>
          <cell r="C176" t="str">
            <v>---</v>
          </cell>
          <cell r="D176">
            <v>0</v>
          </cell>
          <cell r="E176" t="str">
            <v>---</v>
          </cell>
          <cell r="F176">
            <v>0</v>
          </cell>
          <cell r="G176" t="str">
            <v>---</v>
          </cell>
          <cell r="H176">
            <v>0</v>
          </cell>
          <cell r="I176" t="str">
            <v>---</v>
          </cell>
          <cell r="J176">
            <v>0</v>
          </cell>
          <cell r="K176" t="str">
            <v>---</v>
          </cell>
          <cell r="L176">
            <v>0</v>
          </cell>
          <cell r="M176">
            <v>0</v>
          </cell>
          <cell r="N176">
            <v>0</v>
          </cell>
          <cell r="O176">
            <v>0</v>
          </cell>
          <cell r="P176">
            <v>0</v>
          </cell>
          <cell r="Q176">
            <v>0</v>
          </cell>
          <cell r="R176">
            <v>0</v>
          </cell>
          <cell r="S176">
            <v>0</v>
          </cell>
          <cell r="T176">
            <v>0</v>
          </cell>
          <cell r="U176">
            <v>0</v>
          </cell>
          <cell r="V176">
            <v>0</v>
          </cell>
          <cell r="W176">
            <v>0</v>
          </cell>
          <cell r="X176">
            <v>0</v>
          </cell>
        </row>
        <row r="177">
          <cell r="A177" t="str">
            <v>---</v>
          </cell>
          <cell r="B177">
            <v>0</v>
          </cell>
          <cell r="C177" t="str">
            <v>---</v>
          </cell>
          <cell r="D177">
            <v>0</v>
          </cell>
          <cell r="E177" t="str">
            <v>---</v>
          </cell>
          <cell r="F177">
            <v>0</v>
          </cell>
          <cell r="G177" t="str">
            <v>---</v>
          </cell>
          <cell r="H177">
            <v>0</v>
          </cell>
          <cell r="I177" t="str">
            <v>---</v>
          </cell>
          <cell r="J177">
            <v>0</v>
          </cell>
          <cell r="K177" t="str">
            <v>---</v>
          </cell>
          <cell r="L177">
            <v>0</v>
          </cell>
          <cell r="M177">
            <v>0</v>
          </cell>
          <cell r="N177">
            <v>0</v>
          </cell>
          <cell r="O177">
            <v>0</v>
          </cell>
          <cell r="P177">
            <v>0</v>
          </cell>
          <cell r="Q177">
            <v>0</v>
          </cell>
          <cell r="R177">
            <v>0</v>
          </cell>
          <cell r="S177">
            <v>0</v>
          </cell>
          <cell r="T177">
            <v>0</v>
          </cell>
          <cell r="U177">
            <v>0</v>
          </cell>
          <cell r="V177">
            <v>0</v>
          </cell>
          <cell r="W177">
            <v>0</v>
          </cell>
          <cell r="X177">
            <v>0</v>
          </cell>
        </row>
        <row r="178">
          <cell r="A178" t="str">
            <v>---</v>
          </cell>
          <cell r="B178">
            <v>0</v>
          </cell>
          <cell r="C178" t="str">
            <v>---</v>
          </cell>
          <cell r="D178">
            <v>0</v>
          </cell>
          <cell r="E178" t="str">
            <v>---</v>
          </cell>
          <cell r="F178">
            <v>0</v>
          </cell>
          <cell r="G178" t="str">
            <v>---</v>
          </cell>
          <cell r="H178">
            <v>0</v>
          </cell>
          <cell r="I178" t="str">
            <v>---</v>
          </cell>
          <cell r="J178">
            <v>0</v>
          </cell>
          <cell r="K178" t="str">
            <v>---</v>
          </cell>
          <cell r="L178">
            <v>0</v>
          </cell>
          <cell r="M178">
            <v>0</v>
          </cell>
          <cell r="N178">
            <v>0</v>
          </cell>
          <cell r="O178">
            <v>0</v>
          </cell>
          <cell r="P178">
            <v>0</v>
          </cell>
          <cell r="Q178">
            <v>0</v>
          </cell>
          <cell r="R178">
            <v>0</v>
          </cell>
          <cell r="S178">
            <v>0</v>
          </cell>
          <cell r="T178">
            <v>0</v>
          </cell>
          <cell r="U178">
            <v>0</v>
          </cell>
          <cell r="V178">
            <v>0</v>
          </cell>
          <cell r="W178">
            <v>0</v>
          </cell>
          <cell r="X178">
            <v>0</v>
          </cell>
        </row>
        <row r="179">
          <cell r="A179" t="str">
            <v>---</v>
          </cell>
          <cell r="B179">
            <v>0</v>
          </cell>
          <cell r="C179" t="str">
            <v>---</v>
          </cell>
          <cell r="D179">
            <v>0</v>
          </cell>
          <cell r="E179" t="str">
            <v>---</v>
          </cell>
          <cell r="F179">
            <v>0</v>
          </cell>
          <cell r="G179" t="str">
            <v>---</v>
          </cell>
          <cell r="H179">
            <v>0</v>
          </cell>
          <cell r="I179" t="str">
            <v>---</v>
          </cell>
          <cell r="J179">
            <v>0</v>
          </cell>
          <cell r="K179" t="str">
            <v>---</v>
          </cell>
          <cell r="L179">
            <v>0</v>
          </cell>
          <cell r="M179">
            <v>0</v>
          </cell>
          <cell r="N179">
            <v>0</v>
          </cell>
          <cell r="O179">
            <v>0</v>
          </cell>
          <cell r="P179">
            <v>0</v>
          </cell>
          <cell r="Q179">
            <v>0</v>
          </cell>
          <cell r="R179">
            <v>0</v>
          </cell>
          <cell r="S179">
            <v>0</v>
          </cell>
          <cell r="T179">
            <v>0</v>
          </cell>
          <cell r="U179">
            <v>0</v>
          </cell>
          <cell r="V179">
            <v>0</v>
          </cell>
          <cell r="W179">
            <v>0</v>
          </cell>
          <cell r="X179">
            <v>0</v>
          </cell>
        </row>
        <row r="180">
          <cell r="A180" t="str">
            <v>---</v>
          </cell>
          <cell r="B180">
            <v>0</v>
          </cell>
          <cell r="C180" t="str">
            <v>---</v>
          </cell>
          <cell r="D180">
            <v>0</v>
          </cell>
          <cell r="E180" t="str">
            <v>---</v>
          </cell>
          <cell r="F180">
            <v>0</v>
          </cell>
          <cell r="G180" t="str">
            <v>---</v>
          </cell>
          <cell r="H180">
            <v>0</v>
          </cell>
          <cell r="I180" t="str">
            <v>---</v>
          </cell>
          <cell r="J180">
            <v>0</v>
          </cell>
          <cell r="K180" t="str">
            <v>---</v>
          </cell>
          <cell r="L180">
            <v>0</v>
          </cell>
          <cell r="M180">
            <v>0</v>
          </cell>
          <cell r="N180">
            <v>0</v>
          </cell>
          <cell r="O180">
            <v>0</v>
          </cell>
          <cell r="P180">
            <v>0</v>
          </cell>
          <cell r="Q180">
            <v>0</v>
          </cell>
          <cell r="R180">
            <v>0</v>
          </cell>
          <cell r="S180">
            <v>0</v>
          </cell>
          <cell r="T180">
            <v>0</v>
          </cell>
          <cell r="U180">
            <v>0</v>
          </cell>
          <cell r="V180">
            <v>0</v>
          </cell>
          <cell r="W180">
            <v>0</v>
          </cell>
          <cell r="X180">
            <v>0</v>
          </cell>
        </row>
        <row r="181">
          <cell r="A181" t="str">
            <v>---</v>
          </cell>
          <cell r="B181">
            <v>0</v>
          </cell>
          <cell r="C181" t="str">
            <v>---</v>
          </cell>
          <cell r="D181">
            <v>0</v>
          </cell>
          <cell r="E181" t="str">
            <v>---</v>
          </cell>
          <cell r="F181">
            <v>0</v>
          </cell>
          <cell r="G181" t="str">
            <v>---</v>
          </cell>
          <cell r="H181">
            <v>0</v>
          </cell>
          <cell r="I181" t="str">
            <v>---</v>
          </cell>
          <cell r="J181">
            <v>0</v>
          </cell>
          <cell r="K181" t="str">
            <v>---</v>
          </cell>
          <cell r="L181">
            <v>0</v>
          </cell>
          <cell r="M181">
            <v>0</v>
          </cell>
          <cell r="N181">
            <v>0</v>
          </cell>
          <cell r="O181">
            <v>0</v>
          </cell>
          <cell r="P181">
            <v>0</v>
          </cell>
          <cell r="Q181">
            <v>0</v>
          </cell>
          <cell r="R181">
            <v>0</v>
          </cell>
          <cell r="S181">
            <v>0</v>
          </cell>
          <cell r="T181">
            <v>0</v>
          </cell>
          <cell r="U181">
            <v>0</v>
          </cell>
          <cell r="V181">
            <v>0</v>
          </cell>
          <cell r="W181">
            <v>0</v>
          </cell>
          <cell r="X181">
            <v>0</v>
          </cell>
        </row>
        <row r="182">
          <cell r="A182" t="str">
            <v>---</v>
          </cell>
          <cell r="B182">
            <v>0</v>
          </cell>
          <cell r="C182" t="str">
            <v>---</v>
          </cell>
          <cell r="D182">
            <v>0</v>
          </cell>
          <cell r="E182" t="str">
            <v>---</v>
          </cell>
          <cell r="F182">
            <v>0</v>
          </cell>
          <cell r="G182" t="str">
            <v>---</v>
          </cell>
          <cell r="H182">
            <v>0</v>
          </cell>
          <cell r="I182" t="str">
            <v>---</v>
          </cell>
          <cell r="J182">
            <v>0</v>
          </cell>
          <cell r="K182" t="str">
            <v>---</v>
          </cell>
          <cell r="L182">
            <v>0</v>
          </cell>
          <cell r="M182">
            <v>0</v>
          </cell>
          <cell r="N182">
            <v>0</v>
          </cell>
          <cell r="O182">
            <v>0</v>
          </cell>
          <cell r="P182">
            <v>0</v>
          </cell>
          <cell r="Q182">
            <v>0</v>
          </cell>
          <cell r="R182">
            <v>0</v>
          </cell>
          <cell r="S182">
            <v>0</v>
          </cell>
          <cell r="T182">
            <v>0</v>
          </cell>
          <cell r="U182">
            <v>0</v>
          </cell>
          <cell r="V182">
            <v>0</v>
          </cell>
          <cell r="W182">
            <v>0</v>
          </cell>
          <cell r="X182">
            <v>0</v>
          </cell>
        </row>
        <row r="183">
          <cell r="A183" t="str">
            <v>---</v>
          </cell>
          <cell r="B183">
            <v>0</v>
          </cell>
          <cell r="C183" t="str">
            <v>---</v>
          </cell>
          <cell r="D183">
            <v>0</v>
          </cell>
          <cell r="E183" t="str">
            <v>---</v>
          </cell>
          <cell r="F183">
            <v>0</v>
          </cell>
          <cell r="G183" t="str">
            <v>---</v>
          </cell>
          <cell r="H183">
            <v>0</v>
          </cell>
          <cell r="I183" t="str">
            <v>---</v>
          </cell>
          <cell r="J183">
            <v>0</v>
          </cell>
          <cell r="K183" t="str">
            <v>---</v>
          </cell>
          <cell r="L183">
            <v>0</v>
          </cell>
          <cell r="M183">
            <v>0</v>
          </cell>
          <cell r="N183">
            <v>0</v>
          </cell>
          <cell r="O183">
            <v>0</v>
          </cell>
          <cell r="P183">
            <v>0</v>
          </cell>
          <cell r="Q183">
            <v>0</v>
          </cell>
          <cell r="R183">
            <v>0</v>
          </cell>
          <cell r="S183">
            <v>0</v>
          </cell>
          <cell r="T183">
            <v>0</v>
          </cell>
          <cell r="U183">
            <v>0</v>
          </cell>
          <cell r="V183">
            <v>0</v>
          </cell>
          <cell r="W183">
            <v>0</v>
          </cell>
          <cell r="X183">
            <v>0</v>
          </cell>
        </row>
        <row r="184">
          <cell r="A184" t="str">
            <v>---</v>
          </cell>
          <cell r="B184">
            <v>0</v>
          </cell>
          <cell r="C184" t="str">
            <v>---</v>
          </cell>
          <cell r="D184">
            <v>0</v>
          </cell>
          <cell r="E184" t="str">
            <v>---</v>
          </cell>
          <cell r="F184">
            <v>0</v>
          </cell>
          <cell r="G184" t="str">
            <v>---</v>
          </cell>
          <cell r="H184">
            <v>0</v>
          </cell>
          <cell r="I184" t="str">
            <v>---</v>
          </cell>
          <cell r="J184">
            <v>0</v>
          </cell>
          <cell r="K184" t="str">
            <v>---</v>
          </cell>
          <cell r="L184">
            <v>0</v>
          </cell>
          <cell r="M184">
            <v>0</v>
          </cell>
          <cell r="N184">
            <v>0</v>
          </cell>
          <cell r="O184">
            <v>0</v>
          </cell>
          <cell r="P184">
            <v>0</v>
          </cell>
          <cell r="Q184">
            <v>0</v>
          </cell>
          <cell r="R184">
            <v>0</v>
          </cell>
          <cell r="S184">
            <v>0</v>
          </cell>
          <cell r="T184">
            <v>0</v>
          </cell>
          <cell r="U184">
            <v>0</v>
          </cell>
          <cell r="V184">
            <v>0</v>
          </cell>
          <cell r="W184">
            <v>0</v>
          </cell>
          <cell r="X184">
            <v>0</v>
          </cell>
        </row>
        <row r="185">
          <cell r="A185" t="str">
            <v>---</v>
          </cell>
          <cell r="B185">
            <v>0</v>
          </cell>
          <cell r="C185" t="str">
            <v>---</v>
          </cell>
          <cell r="D185">
            <v>0</v>
          </cell>
          <cell r="E185" t="str">
            <v>---</v>
          </cell>
          <cell r="F185">
            <v>0</v>
          </cell>
          <cell r="G185" t="str">
            <v>---</v>
          </cell>
          <cell r="H185">
            <v>0</v>
          </cell>
          <cell r="I185" t="str">
            <v>---</v>
          </cell>
          <cell r="J185">
            <v>0</v>
          </cell>
          <cell r="K185" t="str">
            <v>---</v>
          </cell>
          <cell r="L185">
            <v>0</v>
          </cell>
          <cell r="M185">
            <v>0</v>
          </cell>
          <cell r="N185">
            <v>0</v>
          </cell>
          <cell r="O185">
            <v>0</v>
          </cell>
          <cell r="P185">
            <v>0</v>
          </cell>
          <cell r="Q185">
            <v>0</v>
          </cell>
          <cell r="R185">
            <v>0</v>
          </cell>
          <cell r="S185">
            <v>0</v>
          </cell>
          <cell r="T185">
            <v>0</v>
          </cell>
          <cell r="U185">
            <v>0</v>
          </cell>
          <cell r="V185">
            <v>0</v>
          </cell>
          <cell r="W185">
            <v>0</v>
          </cell>
          <cell r="X185">
            <v>0</v>
          </cell>
        </row>
        <row r="186">
          <cell r="A186" t="str">
            <v>---</v>
          </cell>
          <cell r="B186">
            <v>0</v>
          </cell>
          <cell r="C186" t="str">
            <v>---</v>
          </cell>
          <cell r="D186">
            <v>0</v>
          </cell>
          <cell r="E186" t="str">
            <v>---</v>
          </cell>
          <cell r="F186">
            <v>0</v>
          </cell>
          <cell r="G186" t="str">
            <v>---</v>
          </cell>
          <cell r="H186">
            <v>0</v>
          </cell>
          <cell r="I186" t="str">
            <v>---</v>
          </cell>
          <cell r="J186">
            <v>0</v>
          </cell>
          <cell r="K186" t="str">
            <v>---</v>
          </cell>
          <cell r="L186">
            <v>0</v>
          </cell>
          <cell r="M186">
            <v>0</v>
          </cell>
          <cell r="N186">
            <v>0</v>
          </cell>
          <cell r="O186">
            <v>0</v>
          </cell>
          <cell r="P186">
            <v>0</v>
          </cell>
          <cell r="Q186">
            <v>0</v>
          </cell>
          <cell r="R186">
            <v>0</v>
          </cell>
          <cell r="S186">
            <v>0</v>
          </cell>
          <cell r="T186">
            <v>0</v>
          </cell>
          <cell r="U186">
            <v>0</v>
          </cell>
          <cell r="V186">
            <v>0</v>
          </cell>
          <cell r="W186">
            <v>0</v>
          </cell>
          <cell r="X186">
            <v>0</v>
          </cell>
        </row>
        <row r="187">
          <cell r="A187" t="str">
            <v>---</v>
          </cell>
          <cell r="B187">
            <v>0</v>
          </cell>
          <cell r="C187" t="str">
            <v>---</v>
          </cell>
          <cell r="D187">
            <v>0</v>
          </cell>
          <cell r="E187" t="str">
            <v>---</v>
          </cell>
          <cell r="F187">
            <v>0</v>
          </cell>
          <cell r="G187" t="str">
            <v>---</v>
          </cell>
          <cell r="H187">
            <v>0</v>
          </cell>
          <cell r="I187" t="str">
            <v>---</v>
          </cell>
          <cell r="J187">
            <v>0</v>
          </cell>
          <cell r="K187" t="str">
            <v>---</v>
          </cell>
          <cell r="L187">
            <v>0</v>
          </cell>
          <cell r="M187">
            <v>0</v>
          </cell>
          <cell r="N187">
            <v>0</v>
          </cell>
          <cell r="O187">
            <v>0</v>
          </cell>
          <cell r="P187">
            <v>0</v>
          </cell>
          <cell r="Q187">
            <v>0</v>
          </cell>
          <cell r="R187">
            <v>0</v>
          </cell>
          <cell r="S187">
            <v>0</v>
          </cell>
          <cell r="T187">
            <v>0</v>
          </cell>
          <cell r="U187">
            <v>0</v>
          </cell>
          <cell r="V187">
            <v>0</v>
          </cell>
          <cell r="W187">
            <v>0</v>
          </cell>
          <cell r="X187">
            <v>0</v>
          </cell>
        </row>
        <row r="188">
          <cell r="A188" t="str">
            <v>---</v>
          </cell>
          <cell r="B188">
            <v>0</v>
          </cell>
          <cell r="C188" t="str">
            <v>---</v>
          </cell>
          <cell r="D188">
            <v>0</v>
          </cell>
          <cell r="E188" t="str">
            <v>---</v>
          </cell>
          <cell r="F188">
            <v>0</v>
          </cell>
          <cell r="G188" t="str">
            <v>---</v>
          </cell>
          <cell r="H188">
            <v>0</v>
          </cell>
          <cell r="I188" t="str">
            <v>---</v>
          </cell>
          <cell r="J188">
            <v>0</v>
          </cell>
          <cell r="K188" t="str">
            <v>---</v>
          </cell>
          <cell r="L188">
            <v>0</v>
          </cell>
          <cell r="M188">
            <v>0</v>
          </cell>
          <cell r="N188">
            <v>0</v>
          </cell>
          <cell r="O188">
            <v>0</v>
          </cell>
          <cell r="P188">
            <v>0</v>
          </cell>
          <cell r="Q188">
            <v>0</v>
          </cell>
          <cell r="R188">
            <v>0</v>
          </cell>
          <cell r="S188">
            <v>0</v>
          </cell>
          <cell r="T188">
            <v>0</v>
          </cell>
          <cell r="U188">
            <v>0</v>
          </cell>
          <cell r="V188">
            <v>0</v>
          </cell>
          <cell r="W188">
            <v>0</v>
          </cell>
          <cell r="X188">
            <v>0</v>
          </cell>
        </row>
        <row r="189">
          <cell r="A189" t="str">
            <v>---</v>
          </cell>
          <cell r="B189">
            <v>0</v>
          </cell>
          <cell r="C189" t="str">
            <v>---</v>
          </cell>
          <cell r="D189">
            <v>0</v>
          </cell>
          <cell r="E189" t="str">
            <v>---</v>
          </cell>
          <cell r="F189">
            <v>0</v>
          </cell>
          <cell r="G189" t="str">
            <v>---</v>
          </cell>
          <cell r="H189">
            <v>0</v>
          </cell>
          <cell r="I189" t="str">
            <v>---</v>
          </cell>
          <cell r="J189">
            <v>0</v>
          </cell>
          <cell r="K189" t="str">
            <v>---</v>
          </cell>
          <cell r="L189">
            <v>0</v>
          </cell>
          <cell r="M189">
            <v>0</v>
          </cell>
          <cell r="N189">
            <v>0</v>
          </cell>
          <cell r="O189">
            <v>0</v>
          </cell>
          <cell r="P189">
            <v>0</v>
          </cell>
          <cell r="Q189">
            <v>0</v>
          </cell>
          <cell r="R189">
            <v>0</v>
          </cell>
          <cell r="S189">
            <v>0</v>
          </cell>
          <cell r="T189">
            <v>0</v>
          </cell>
          <cell r="U189">
            <v>0</v>
          </cell>
          <cell r="V189">
            <v>0</v>
          </cell>
          <cell r="W189">
            <v>0</v>
          </cell>
          <cell r="X189">
            <v>0</v>
          </cell>
        </row>
        <row r="190">
          <cell r="A190" t="str">
            <v>---</v>
          </cell>
          <cell r="B190">
            <v>0</v>
          </cell>
          <cell r="C190" t="str">
            <v>---</v>
          </cell>
          <cell r="D190">
            <v>0</v>
          </cell>
          <cell r="E190" t="str">
            <v>---</v>
          </cell>
          <cell r="F190">
            <v>0</v>
          </cell>
          <cell r="G190" t="str">
            <v>---</v>
          </cell>
          <cell r="H190">
            <v>0</v>
          </cell>
          <cell r="I190" t="str">
            <v>---</v>
          </cell>
          <cell r="J190">
            <v>0</v>
          </cell>
          <cell r="K190" t="str">
            <v>---</v>
          </cell>
          <cell r="L190">
            <v>0</v>
          </cell>
          <cell r="M190">
            <v>0</v>
          </cell>
          <cell r="N190">
            <v>0</v>
          </cell>
          <cell r="O190">
            <v>0</v>
          </cell>
          <cell r="P190">
            <v>0</v>
          </cell>
          <cell r="Q190">
            <v>0</v>
          </cell>
          <cell r="R190">
            <v>0</v>
          </cell>
          <cell r="S190">
            <v>0</v>
          </cell>
          <cell r="T190">
            <v>0</v>
          </cell>
          <cell r="U190">
            <v>0</v>
          </cell>
          <cell r="V190">
            <v>0</v>
          </cell>
          <cell r="W190">
            <v>0</v>
          </cell>
          <cell r="X190">
            <v>0</v>
          </cell>
        </row>
        <row r="191">
          <cell r="A191" t="str">
            <v>---</v>
          </cell>
          <cell r="B191">
            <v>0</v>
          </cell>
          <cell r="C191" t="str">
            <v>---</v>
          </cell>
          <cell r="D191">
            <v>0</v>
          </cell>
          <cell r="E191" t="str">
            <v>---</v>
          </cell>
          <cell r="F191">
            <v>0</v>
          </cell>
          <cell r="G191" t="str">
            <v>---</v>
          </cell>
          <cell r="H191">
            <v>0</v>
          </cell>
          <cell r="I191" t="str">
            <v>---</v>
          </cell>
          <cell r="J191">
            <v>0</v>
          </cell>
          <cell r="K191" t="str">
            <v>---</v>
          </cell>
          <cell r="L191">
            <v>0</v>
          </cell>
          <cell r="M191">
            <v>0</v>
          </cell>
          <cell r="N191">
            <v>0</v>
          </cell>
          <cell r="O191">
            <v>0</v>
          </cell>
          <cell r="P191">
            <v>0</v>
          </cell>
          <cell r="Q191">
            <v>0</v>
          </cell>
          <cell r="R191">
            <v>0</v>
          </cell>
          <cell r="S191">
            <v>0</v>
          </cell>
          <cell r="T191">
            <v>0</v>
          </cell>
          <cell r="U191">
            <v>0</v>
          </cell>
          <cell r="V191">
            <v>0</v>
          </cell>
          <cell r="W191">
            <v>0</v>
          </cell>
          <cell r="X191">
            <v>0</v>
          </cell>
        </row>
        <row r="192">
          <cell r="A192" t="str">
            <v>---</v>
          </cell>
          <cell r="B192">
            <v>0</v>
          </cell>
          <cell r="C192" t="str">
            <v>---</v>
          </cell>
          <cell r="D192">
            <v>0</v>
          </cell>
          <cell r="E192" t="str">
            <v>---</v>
          </cell>
          <cell r="F192">
            <v>0</v>
          </cell>
          <cell r="G192" t="str">
            <v>---</v>
          </cell>
          <cell r="H192">
            <v>0</v>
          </cell>
          <cell r="I192" t="str">
            <v>---</v>
          </cell>
          <cell r="J192">
            <v>0</v>
          </cell>
          <cell r="K192" t="str">
            <v>---</v>
          </cell>
          <cell r="L192">
            <v>0</v>
          </cell>
          <cell r="M192">
            <v>0</v>
          </cell>
          <cell r="N192">
            <v>0</v>
          </cell>
          <cell r="O192">
            <v>0</v>
          </cell>
          <cell r="P192">
            <v>0</v>
          </cell>
          <cell r="Q192">
            <v>0</v>
          </cell>
          <cell r="R192">
            <v>0</v>
          </cell>
          <cell r="S192">
            <v>0</v>
          </cell>
          <cell r="T192">
            <v>0</v>
          </cell>
          <cell r="U192">
            <v>0</v>
          </cell>
          <cell r="V192">
            <v>0</v>
          </cell>
          <cell r="W192">
            <v>0</v>
          </cell>
          <cell r="X192">
            <v>0</v>
          </cell>
        </row>
        <row r="193">
          <cell r="A193" t="str">
            <v>---</v>
          </cell>
          <cell r="B193">
            <v>0</v>
          </cell>
          <cell r="C193" t="str">
            <v>---</v>
          </cell>
          <cell r="D193">
            <v>0</v>
          </cell>
          <cell r="E193" t="str">
            <v>---</v>
          </cell>
          <cell r="F193">
            <v>0</v>
          </cell>
          <cell r="G193" t="str">
            <v>---</v>
          </cell>
          <cell r="H193">
            <v>0</v>
          </cell>
          <cell r="I193" t="str">
            <v>---</v>
          </cell>
          <cell r="J193">
            <v>0</v>
          </cell>
          <cell r="K193" t="str">
            <v>---</v>
          </cell>
          <cell r="L193">
            <v>0</v>
          </cell>
          <cell r="M193">
            <v>0</v>
          </cell>
          <cell r="N193">
            <v>0</v>
          </cell>
          <cell r="O193">
            <v>0</v>
          </cell>
          <cell r="P193">
            <v>0</v>
          </cell>
          <cell r="Q193">
            <v>0</v>
          </cell>
          <cell r="R193">
            <v>0</v>
          </cell>
          <cell r="S193">
            <v>0</v>
          </cell>
          <cell r="T193">
            <v>0</v>
          </cell>
          <cell r="U193">
            <v>0</v>
          </cell>
          <cell r="V193">
            <v>0</v>
          </cell>
          <cell r="W193">
            <v>0</v>
          </cell>
          <cell r="X193">
            <v>0</v>
          </cell>
        </row>
        <row r="194">
          <cell r="A194" t="str">
            <v>---</v>
          </cell>
          <cell r="B194">
            <v>0</v>
          </cell>
          <cell r="C194" t="str">
            <v>---</v>
          </cell>
          <cell r="D194">
            <v>0</v>
          </cell>
          <cell r="E194" t="str">
            <v>---</v>
          </cell>
          <cell r="F194">
            <v>0</v>
          </cell>
          <cell r="G194" t="str">
            <v>---</v>
          </cell>
          <cell r="H194">
            <v>0</v>
          </cell>
          <cell r="I194" t="str">
            <v>---</v>
          </cell>
          <cell r="J194">
            <v>0</v>
          </cell>
          <cell r="K194" t="str">
            <v>---</v>
          </cell>
          <cell r="L194">
            <v>0</v>
          </cell>
          <cell r="M194">
            <v>0</v>
          </cell>
          <cell r="N194">
            <v>0</v>
          </cell>
          <cell r="O194">
            <v>0</v>
          </cell>
          <cell r="P194">
            <v>0</v>
          </cell>
          <cell r="Q194">
            <v>0</v>
          </cell>
          <cell r="R194">
            <v>0</v>
          </cell>
          <cell r="S194">
            <v>0</v>
          </cell>
          <cell r="T194">
            <v>0</v>
          </cell>
          <cell r="U194">
            <v>0</v>
          </cell>
          <cell r="V194">
            <v>0</v>
          </cell>
          <cell r="W194">
            <v>0</v>
          </cell>
          <cell r="X194">
            <v>0</v>
          </cell>
        </row>
        <row r="195">
          <cell r="A195" t="str">
            <v>---</v>
          </cell>
          <cell r="B195">
            <v>0</v>
          </cell>
          <cell r="C195" t="str">
            <v>---</v>
          </cell>
          <cell r="D195">
            <v>0</v>
          </cell>
          <cell r="E195" t="str">
            <v>---</v>
          </cell>
          <cell r="F195">
            <v>0</v>
          </cell>
          <cell r="G195" t="str">
            <v>---</v>
          </cell>
          <cell r="H195">
            <v>0</v>
          </cell>
          <cell r="I195" t="str">
            <v>---</v>
          </cell>
          <cell r="J195">
            <v>0</v>
          </cell>
          <cell r="K195" t="str">
            <v>---</v>
          </cell>
          <cell r="L195">
            <v>0</v>
          </cell>
          <cell r="M195">
            <v>0</v>
          </cell>
          <cell r="N195">
            <v>0</v>
          </cell>
          <cell r="O195">
            <v>0</v>
          </cell>
          <cell r="P195">
            <v>0</v>
          </cell>
          <cell r="Q195">
            <v>0</v>
          </cell>
          <cell r="R195">
            <v>0</v>
          </cell>
          <cell r="S195">
            <v>0</v>
          </cell>
          <cell r="T195">
            <v>0</v>
          </cell>
          <cell r="U195">
            <v>0</v>
          </cell>
          <cell r="V195">
            <v>0</v>
          </cell>
          <cell r="W195">
            <v>0</v>
          </cell>
          <cell r="X195">
            <v>0</v>
          </cell>
        </row>
        <row r="196">
          <cell r="A196" t="str">
            <v>---</v>
          </cell>
          <cell r="B196">
            <v>0</v>
          </cell>
          <cell r="C196" t="str">
            <v>---</v>
          </cell>
          <cell r="D196">
            <v>0</v>
          </cell>
          <cell r="E196" t="str">
            <v>---</v>
          </cell>
          <cell r="F196">
            <v>0</v>
          </cell>
          <cell r="G196" t="str">
            <v>---</v>
          </cell>
          <cell r="H196">
            <v>0</v>
          </cell>
          <cell r="I196" t="str">
            <v>---</v>
          </cell>
          <cell r="J196">
            <v>0</v>
          </cell>
          <cell r="K196" t="str">
            <v>---</v>
          </cell>
          <cell r="L196">
            <v>0</v>
          </cell>
          <cell r="M196">
            <v>0</v>
          </cell>
          <cell r="N196">
            <v>0</v>
          </cell>
          <cell r="O196">
            <v>0</v>
          </cell>
          <cell r="P196">
            <v>0</v>
          </cell>
          <cell r="Q196">
            <v>0</v>
          </cell>
          <cell r="R196">
            <v>0</v>
          </cell>
          <cell r="S196">
            <v>0</v>
          </cell>
          <cell r="T196">
            <v>0</v>
          </cell>
          <cell r="U196">
            <v>0</v>
          </cell>
          <cell r="V196">
            <v>0</v>
          </cell>
          <cell r="W196">
            <v>0</v>
          </cell>
          <cell r="X196">
            <v>0</v>
          </cell>
        </row>
        <row r="197">
          <cell r="A197" t="str">
            <v>---</v>
          </cell>
          <cell r="B197">
            <v>0</v>
          </cell>
          <cell r="C197" t="str">
            <v>---</v>
          </cell>
          <cell r="D197">
            <v>0</v>
          </cell>
          <cell r="E197" t="str">
            <v>---</v>
          </cell>
          <cell r="F197">
            <v>0</v>
          </cell>
          <cell r="G197" t="str">
            <v>---</v>
          </cell>
          <cell r="H197">
            <v>0</v>
          </cell>
          <cell r="I197" t="str">
            <v>---</v>
          </cell>
          <cell r="J197">
            <v>0</v>
          </cell>
          <cell r="K197" t="str">
            <v>---</v>
          </cell>
          <cell r="L197">
            <v>0</v>
          </cell>
          <cell r="M197">
            <v>0</v>
          </cell>
          <cell r="N197">
            <v>0</v>
          </cell>
          <cell r="O197">
            <v>0</v>
          </cell>
          <cell r="P197">
            <v>0</v>
          </cell>
          <cell r="Q197">
            <v>0</v>
          </cell>
          <cell r="R197">
            <v>0</v>
          </cell>
          <cell r="S197">
            <v>0</v>
          </cell>
          <cell r="T197">
            <v>0</v>
          </cell>
          <cell r="U197">
            <v>0</v>
          </cell>
          <cell r="V197">
            <v>0</v>
          </cell>
          <cell r="W197">
            <v>0</v>
          </cell>
          <cell r="X197">
            <v>0</v>
          </cell>
        </row>
        <row r="198">
          <cell r="A198" t="str">
            <v>---</v>
          </cell>
          <cell r="B198">
            <v>0</v>
          </cell>
          <cell r="C198" t="str">
            <v>---</v>
          </cell>
          <cell r="D198">
            <v>0</v>
          </cell>
          <cell r="E198" t="str">
            <v>---</v>
          </cell>
          <cell r="F198">
            <v>0</v>
          </cell>
          <cell r="G198" t="str">
            <v>---</v>
          </cell>
          <cell r="H198">
            <v>0</v>
          </cell>
          <cell r="I198" t="str">
            <v>---</v>
          </cell>
          <cell r="J198">
            <v>0</v>
          </cell>
          <cell r="K198" t="str">
            <v>---</v>
          </cell>
          <cell r="L198">
            <v>0</v>
          </cell>
          <cell r="M198">
            <v>0</v>
          </cell>
          <cell r="N198">
            <v>0</v>
          </cell>
          <cell r="O198">
            <v>0</v>
          </cell>
          <cell r="P198">
            <v>0</v>
          </cell>
          <cell r="Q198">
            <v>0</v>
          </cell>
          <cell r="R198">
            <v>0</v>
          </cell>
          <cell r="S198">
            <v>0</v>
          </cell>
          <cell r="T198">
            <v>0</v>
          </cell>
          <cell r="U198">
            <v>0</v>
          </cell>
          <cell r="V198">
            <v>0</v>
          </cell>
          <cell r="W198">
            <v>0</v>
          </cell>
          <cell r="X198">
            <v>0</v>
          </cell>
        </row>
        <row r="199">
          <cell r="A199" t="str">
            <v>---</v>
          </cell>
          <cell r="B199">
            <v>0</v>
          </cell>
          <cell r="C199" t="str">
            <v>---</v>
          </cell>
          <cell r="D199">
            <v>0</v>
          </cell>
          <cell r="E199" t="str">
            <v>---</v>
          </cell>
          <cell r="F199">
            <v>0</v>
          </cell>
          <cell r="G199" t="str">
            <v>---</v>
          </cell>
          <cell r="H199">
            <v>0</v>
          </cell>
          <cell r="I199" t="str">
            <v>---</v>
          </cell>
          <cell r="J199">
            <v>0</v>
          </cell>
          <cell r="K199" t="str">
            <v>---</v>
          </cell>
          <cell r="L199">
            <v>0</v>
          </cell>
          <cell r="M199">
            <v>0</v>
          </cell>
          <cell r="N199">
            <v>0</v>
          </cell>
          <cell r="O199">
            <v>0</v>
          </cell>
          <cell r="P199">
            <v>0</v>
          </cell>
          <cell r="Q199">
            <v>0</v>
          </cell>
          <cell r="R199">
            <v>0</v>
          </cell>
          <cell r="S199">
            <v>0</v>
          </cell>
          <cell r="T199">
            <v>0</v>
          </cell>
          <cell r="U199">
            <v>0</v>
          </cell>
          <cell r="V199">
            <v>0</v>
          </cell>
          <cell r="W199">
            <v>0</v>
          </cell>
          <cell r="X199">
            <v>0</v>
          </cell>
        </row>
        <row r="200">
          <cell r="A200" t="str">
            <v>---</v>
          </cell>
          <cell r="B200">
            <v>0</v>
          </cell>
          <cell r="C200" t="str">
            <v>---</v>
          </cell>
          <cell r="D200">
            <v>0</v>
          </cell>
          <cell r="E200" t="str">
            <v>---</v>
          </cell>
          <cell r="F200">
            <v>0</v>
          </cell>
          <cell r="G200" t="str">
            <v>---</v>
          </cell>
          <cell r="H200">
            <v>0</v>
          </cell>
          <cell r="I200" t="str">
            <v>---</v>
          </cell>
          <cell r="J200">
            <v>0</v>
          </cell>
          <cell r="K200" t="str">
            <v>---</v>
          </cell>
          <cell r="L200">
            <v>0</v>
          </cell>
          <cell r="M200">
            <v>0</v>
          </cell>
          <cell r="N200">
            <v>0</v>
          </cell>
          <cell r="O200">
            <v>0</v>
          </cell>
          <cell r="P200">
            <v>0</v>
          </cell>
          <cell r="Q200">
            <v>0</v>
          </cell>
          <cell r="R200">
            <v>0</v>
          </cell>
          <cell r="S200">
            <v>0</v>
          </cell>
          <cell r="T200">
            <v>0</v>
          </cell>
          <cell r="U200">
            <v>0</v>
          </cell>
          <cell r="V200">
            <v>0</v>
          </cell>
          <cell r="W200">
            <v>0</v>
          </cell>
          <cell r="X200">
            <v>0</v>
          </cell>
        </row>
        <row r="201">
          <cell r="A201">
            <v>0</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row>
      </sheetData>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l Quote Issues "/>
      <sheetName val="Change History"/>
      <sheetName val="Sheet3"/>
      <sheetName val="BMW #127771 - QT 17-Apr"/>
    </sheetNames>
    <sheetDataSet>
      <sheetData sheetId="0" refreshError="1"/>
      <sheetData sheetId="1" refreshError="1"/>
      <sheetData sheetId="2">
        <row r="1">
          <cell r="A1" t="str">
            <v>PSL</v>
          </cell>
        </row>
        <row r="2">
          <cell r="A2" t="str">
            <v>AML</v>
          </cell>
        </row>
        <row r="3">
          <cell r="A3" t="str">
            <v>AML &amp; PSL</v>
          </cell>
        </row>
        <row r="4">
          <cell r="A4" t="str">
            <v>OTHERS</v>
          </cell>
        </row>
        <row r="5">
          <cell r="A5" t="str">
            <v xml:space="preserve">CONSUMABLE </v>
          </cell>
        </row>
      </sheetData>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VERVIEW"/>
      <sheetName val="Sheet1"/>
      <sheetName val="PRÄSI QAF GEN5 WE CTR"/>
      <sheetName val="Sheet4"/>
      <sheetName val="C-BOM Electronic"/>
      <sheetName val="C-BOM M-BOM - PRÄSI"/>
      <sheetName val="C-BOM M-BOM"/>
      <sheetName val="Input Giovanni"/>
      <sheetName val="CMR"/>
      <sheetName val="VOLUME"/>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3" dT="2024-01-22T20:45:52.42" personId="{00000000-0000-0000-0000-000000000000}" id="{EF7587AC-BFFE-4A40-841F-32D1D8B27505}">
    <text>You can add as many lines as you need, only be sure the formulas are the same您可以根据需要添加任意多行，只需确保公式相同</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hgprotocol.org/sites/default/files/2023-03/Guidance_Handbook_2019_FINAL.pdf" TargetMode="External"/><Relationship Id="rId1" Type="http://schemas.openxmlformats.org/officeDocument/2006/relationships/hyperlink" Target="https://ghgprotocol.org/sites/default/files/standards/Product-Life-Cycle-Accounting-Reporting-Standard_041613.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ghgprotocol.org/sites/default/files/standards/Product-Life-Cycle-Accounting-Reporting-Standard_041613.pdf"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3" Type="http://schemas.openxmlformats.org/officeDocument/2006/relationships/hyperlink" Target="https://www.epa.gov/climateleadership/ghg-emission-factors-hub" TargetMode="External"/><Relationship Id="rId18" Type="http://schemas.openxmlformats.org/officeDocument/2006/relationships/hyperlink" Target="https://www.epa.gov/climateleadership/ghg-emission-factors-hub" TargetMode="External"/><Relationship Id="rId26" Type="http://schemas.openxmlformats.org/officeDocument/2006/relationships/hyperlink" Target="https://www.epa.gov/climateleadership/ghg-emission-factors-hub" TargetMode="External"/><Relationship Id="rId39" Type="http://schemas.openxmlformats.org/officeDocument/2006/relationships/hyperlink" Target="https://unfccc.int/documents/461676" TargetMode="External"/><Relationship Id="rId21" Type="http://schemas.openxmlformats.org/officeDocument/2006/relationships/hyperlink" Target="https://www.epa.gov/climateleadership/ghg-emission-factors-hub" TargetMode="External"/><Relationship Id="rId34" Type="http://schemas.openxmlformats.org/officeDocument/2006/relationships/hyperlink" Target="https://unfccc.int/documents/461676" TargetMode="External"/><Relationship Id="rId7" Type="http://schemas.openxmlformats.org/officeDocument/2006/relationships/hyperlink" Target="https://www.epa.gov/climateleadership/ghg-emission-factors-hub" TargetMode="External"/><Relationship Id="rId2" Type="http://schemas.openxmlformats.org/officeDocument/2006/relationships/hyperlink" Target="https://www.hkelectric.com/en/sustainability/sustainability-reports" TargetMode="External"/><Relationship Id="rId16" Type="http://schemas.openxmlformats.org/officeDocument/2006/relationships/hyperlink" Target="https://www.epa.gov/climateleadership/ghg-emission-factors-hub" TargetMode="External"/><Relationship Id="rId20" Type="http://schemas.openxmlformats.org/officeDocument/2006/relationships/hyperlink" Target="https://www.epa.gov/climateleadership/ghg-emission-factors-hub" TargetMode="External"/><Relationship Id="rId29" Type="http://schemas.openxmlformats.org/officeDocument/2006/relationships/hyperlink" Target="https://www.epa.gov/climateleadership/ghg-emission-factors-hub" TargetMode="External"/><Relationship Id="rId41" Type="http://schemas.openxmlformats.org/officeDocument/2006/relationships/drawing" Target="../drawings/drawing2.xml"/><Relationship Id="rId1" Type="http://schemas.openxmlformats.org/officeDocument/2006/relationships/hyperlink" Target="https://www.mee.gov.cn/" TargetMode="External"/><Relationship Id="rId6" Type="http://schemas.openxmlformats.org/officeDocument/2006/relationships/hyperlink" Target="https://www.epa.gov/climateleadership/ghg-emission-factors-hub" TargetMode="External"/><Relationship Id="rId11" Type="http://schemas.openxmlformats.org/officeDocument/2006/relationships/hyperlink" Target="https://www.epa.gov/climateleadership/ghg-emission-factors-hub" TargetMode="External"/><Relationship Id="rId24" Type="http://schemas.openxmlformats.org/officeDocument/2006/relationships/hyperlink" Target="https://www.epa.gov/climateleadership/ghg-emission-factors-hub" TargetMode="External"/><Relationship Id="rId32" Type="http://schemas.openxmlformats.org/officeDocument/2006/relationships/hyperlink" Target="https://www.epa.gov/climateleadership/ghg-emission-factors-hub" TargetMode="External"/><Relationship Id="rId37" Type="http://schemas.openxmlformats.org/officeDocument/2006/relationships/hyperlink" Target="https://unfccc.int/documents/461676" TargetMode="External"/><Relationship Id="rId40" Type="http://schemas.openxmlformats.org/officeDocument/2006/relationships/printerSettings" Target="../printerSettings/printerSettings4.bin"/><Relationship Id="rId5" Type="http://schemas.openxmlformats.org/officeDocument/2006/relationships/hyperlink" Target="https://www.epa.gov/climateleadership/ghg-emission-factors-hub" TargetMode="External"/><Relationship Id="rId15" Type="http://schemas.openxmlformats.org/officeDocument/2006/relationships/hyperlink" Target="https://www.epa.gov/climateleadership/ghg-emission-factors-hub" TargetMode="External"/><Relationship Id="rId23" Type="http://schemas.openxmlformats.org/officeDocument/2006/relationships/hyperlink" Target="https://www.epa.gov/climateleadership/ghg-emission-factors-hub" TargetMode="External"/><Relationship Id="rId28" Type="http://schemas.openxmlformats.org/officeDocument/2006/relationships/hyperlink" Target="https://www.epa.gov/climateleadership/ghg-emission-factors-hub" TargetMode="External"/><Relationship Id="rId36" Type="http://schemas.openxmlformats.org/officeDocument/2006/relationships/hyperlink" Target="https://unfccc.int/documents/461676" TargetMode="External"/><Relationship Id="rId10" Type="http://schemas.openxmlformats.org/officeDocument/2006/relationships/hyperlink" Target="https://www.epa.gov/climateleadership/ghg-emission-factors-hub" TargetMode="External"/><Relationship Id="rId19" Type="http://schemas.openxmlformats.org/officeDocument/2006/relationships/hyperlink" Target="https://www.epa.gov/climateleadership/ghg-emission-factors-hub" TargetMode="External"/><Relationship Id="rId31" Type="http://schemas.openxmlformats.org/officeDocument/2006/relationships/hyperlink" Target="https://www.epa.gov/climateleadership/ghg-emission-factors-hub" TargetMode="External"/><Relationship Id="rId4" Type="http://schemas.openxmlformats.org/officeDocument/2006/relationships/hyperlink" Target="https://www.gob.mx/semarnat/acciones-y-programas/registro-nacional-de-emisiones-rene" TargetMode="External"/><Relationship Id="rId9" Type="http://schemas.openxmlformats.org/officeDocument/2006/relationships/hyperlink" Target="https://www.epa.gov/climateleadership/ghg-emission-factors-hub" TargetMode="External"/><Relationship Id="rId14" Type="http://schemas.openxmlformats.org/officeDocument/2006/relationships/hyperlink" Target="https://www.epa.gov/climateleadership/ghg-emission-factors-hub" TargetMode="External"/><Relationship Id="rId22" Type="http://schemas.openxmlformats.org/officeDocument/2006/relationships/hyperlink" Target="https://www.epa.gov/climateleadership/ghg-emission-factors-hub" TargetMode="External"/><Relationship Id="rId27" Type="http://schemas.openxmlformats.org/officeDocument/2006/relationships/hyperlink" Target="https://www.epa.gov/climateleadership/ghg-emission-factors-hub" TargetMode="External"/><Relationship Id="rId30" Type="http://schemas.openxmlformats.org/officeDocument/2006/relationships/hyperlink" Target="https://www.epa.gov/climateleadership/ghg-emission-factors-hub" TargetMode="External"/><Relationship Id="rId35" Type="http://schemas.openxmlformats.org/officeDocument/2006/relationships/hyperlink" Target="https://unfccc.int/documents/461676" TargetMode="External"/><Relationship Id="rId8" Type="http://schemas.openxmlformats.org/officeDocument/2006/relationships/hyperlink" Target="https://www.epa.gov/climateleadership/ghg-emission-factors-hub" TargetMode="External"/><Relationship Id="rId3" Type="http://schemas.openxmlformats.org/officeDocument/2006/relationships/hyperlink" Target="https://www.ema.gov.sg/" TargetMode="External"/><Relationship Id="rId12" Type="http://schemas.openxmlformats.org/officeDocument/2006/relationships/hyperlink" Target="https://www.epa.gov/climateleadership/ghg-emission-factors-hub" TargetMode="External"/><Relationship Id="rId17" Type="http://schemas.openxmlformats.org/officeDocument/2006/relationships/hyperlink" Target="https://www.epa.gov/climateleadership/ghg-emission-factors-hub" TargetMode="External"/><Relationship Id="rId25" Type="http://schemas.openxmlformats.org/officeDocument/2006/relationships/hyperlink" Target="https://www.epa.gov/climateleadership/ghg-emission-factors-hub" TargetMode="External"/><Relationship Id="rId33" Type="http://schemas.openxmlformats.org/officeDocument/2006/relationships/hyperlink" Target="https://unfccc.int/documents/461676" TargetMode="External"/><Relationship Id="rId38" Type="http://schemas.openxmlformats.org/officeDocument/2006/relationships/hyperlink" Target="https://unfccc.int/documents/461676"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3" Type="http://schemas.openxmlformats.org/officeDocument/2006/relationships/hyperlink" Target="https://www.epa.gov/climateleadership/ghg-emission-factors-hub" TargetMode="External"/><Relationship Id="rId18" Type="http://schemas.openxmlformats.org/officeDocument/2006/relationships/hyperlink" Target="https://www.epa.gov/climateleadership/ghg-emission-factors-hub" TargetMode="External"/><Relationship Id="rId26" Type="http://schemas.openxmlformats.org/officeDocument/2006/relationships/hyperlink" Target="https://www.epa.gov/climateleadership/ghg-emission-factors-hub" TargetMode="External"/><Relationship Id="rId21" Type="http://schemas.openxmlformats.org/officeDocument/2006/relationships/hyperlink" Target="https://www.epa.gov/climateleadership/ghg-emission-factors-hub" TargetMode="External"/><Relationship Id="rId34" Type="http://schemas.openxmlformats.org/officeDocument/2006/relationships/hyperlink" Target="https://unfccc.int/documents/461676" TargetMode="External"/><Relationship Id="rId7" Type="http://schemas.openxmlformats.org/officeDocument/2006/relationships/hyperlink" Target="https://www.epa.gov/climateleadership/ghg-emission-factors-hub" TargetMode="External"/><Relationship Id="rId12" Type="http://schemas.openxmlformats.org/officeDocument/2006/relationships/hyperlink" Target="https://www.epa.gov/climateleadership/ghg-emission-factors-hub" TargetMode="External"/><Relationship Id="rId17" Type="http://schemas.openxmlformats.org/officeDocument/2006/relationships/hyperlink" Target="https://www.epa.gov/climateleadership/ghg-emission-factors-hub" TargetMode="External"/><Relationship Id="rId25" Type="http://schemas.openxmlformats.org/officeDocument/2006/relationships/hyperlink" Target="https://www.epa.gov/climateleadership/ghg-emission-factors-hub" TargetMode="External"/><Relationship Id="rId33" Type="http://schemas.openxmlformats.org/officeDocument/2006/relationships/hyperlink" Target="https://unfccc.int/documents/461676" TargetMode="External"/><Relationship Id="rId38" Type="http://schemas.openxmlformats.org/officeDocument/2006/relationships/printerSettings" Target="../printerSettings/printerSettings6.bin"/><Relationship Id="rId2" Type="http://schemas.openxmlformats.org/officeDocument/2006/relationships/hyperlink" Target="https://www.hkelectric.com/en/sustainability/sustainability-reports" TargetMode="External"/><Relationship Id="rId16" Type="http://schemas.openxmlformats.org/officeDocument/2006/relationships/hyperlink" Target="https://www.epa.gov/climateleadership/ghg-emission-factors-hub" TargetMode="External"/><Relationship Id="rId20" Type="http://schemas.openxmlformats.org/officeDocument/2006/relationships/hyperlink" Target="https://www.epa.gov/climateleadership/ghg-emission-factors-hub" TargetMode="External"/><Relationship Id="rId29" Type="http://schemas.openxmlformats.org/officeDocument/2006/relationships/hyperlink" Target="https://www.epa.gov/climateleadership/ghg-emission-factors-hub" TargetMode="External"/><Relationship Id="rId1" Type="http://schemas.openxmlformats.org/officeDocument/2006/relationships/hyperlink" Target="https://www.mee.gov.cn/" TargetMode="External"/><Relationship Id="rId6" Type="http://schemas.openxmlformats.org/officeDocument/2006/relationships/hyperlink" Target="https://www.epa.gov/climateleadership/ghg-emission-factors-hub" TargetMode="External"/><Relationship Id="rId11" Type="http://schemas.openxmlformats.org/officeDocument/2006/relationships/hyperlink" Target="https://www.epa.gov/climateleadership/ghg-emission-factors-hub" TargetMode="External"/><Relationship Id="rId24" Type="http://schemas.openxmlformats.org/officeDocument/2006/relationships/hyperlink" Target="https://www.epa.gov/climateleadership/ghg-emission-factors-hub" TargetMode="External"/><Relationship Id="rId32" Type="http://schemas.openxmlformats.org/officeDocument/2006/relationships/hyperlink" Target="https://www.epa.gov/climateleadership/ghg-emission-factors-hub" TargetMode="External"/><Relationship Id="rId37" Type="http://schemas.openxmlformats.org/officeDocument/2006/relationships/hyperlink" Target="https://unfccc.int/documents/461676" TargetMode="External"/><Relationship Id="rId5" Type="http://schemas.openxmlformats.org/officeDocument/2006/relationships/hyperlink" Target="https://www.epa.gov/climateleadership/ghg-emission-factors-hub" TargetMode="External"/><Relationship Id="rId15" Type="http://schemas.openxmlformats.org/officeDocument/2006/relationships/hyperlink" Target="https://www.epa.gov/climateleadership/ghg-emission-factors-hub" TargetMode="External"/><Relationship Id="rId23" Type="http://schemas.openxmlformats.org/officeDocument/2006/relationships/hyperlink" Target="https://www.epa.gov/climateleadership/ghg-emission-factors-hub" TargetMode="External"/><Relationship Id="rId28" Type="http://schemas.openxmlformats.org/officeDocument/2006/relationships/hyperlink" Target="https://www.epa.gov/climateleadership/ghg-emission-factors-hub" TargetMode="External"/><Relationship Id="rId36" Type="http://schemas.openxmlformats.org/officeDocument/2006/relationships/hyperlink" Target="https://unfccc.int/documents/461676" TargetMode="External"/><Relationship Id="rId10" Type="http://schemas.openxmlformats.org/officeDocument/2006/relationships/hyperlink" Target="https://www.epa.gov/climateleadership/ghg-emission-factors-hub" TargetMode="External"/><Relationship Id="rId19" Type="http://schemas.openxmlformats.org/officeDocument/2006/relationships/hyperlink" Target="https://www.epa.gov/climateleadership/ghg-emission-factors-hub" TargetMode="External"/><Relationship Id="rId31" Type="http://schemas.openxmlformats.org/officeDocument/2006/relationships/hyperlink" Target="https://www.epa.gov/climateleadership/ghg-emission-factors-hub" TargetMode="External"/><Relationship Id="rId4" Type="http://schemas.openxmlformats.org/officeDocument/2006/relationships/hyperlink" Target="https://www.gob.mx/semarnat/acciones-y-programas/registro-nacional-de-emisiones-rene" TargetMode="External"/><Relationship Id="rId9" Type="http://schemas.openxmlformats.org/officeDocument/2006/relationships/hyperlink" Target="https://www.epa.gov/climateleadership/ghg-emission-factors-hub" TargetMode="External"/><Relationship Id="rId14" Type="http://schemas.openxmlformats.org/officeDocument/2006/relationships/hyperlink" Target="https://www.epa.gov/climateleadership/ghg-emission-factors-hub" TargetMode="External"/><Relationship Id="rId22" Type="http://schemas.openxmlformats.org/officeDocument/2006/relationships/hyperlink" Target="https://www.epa.gov/climateleadership/ghg-emission-factors-hub" TargetMode="External"/><Relationship Id="rId27" Type="http://schemas.openxmlformats.org/officeDocument/2006/relationships/hyperlink" Target="https://www.epa.gov/climateleadership/ghg-emission-factors-hub" TargetMode="External"/><Relationship Id="rId30" Type="http://schemas.openxmlformats.org/officeDocument/2006/relationships/hyperlink" Target="https://www.epa.gov/climateleadership/ghg-emission-factors-hub" TargetMode="External"/><Relationship Id="rId35" Type="http://schemas.openxmlformats.org/officeDocument/2006/relationships/hyperlink" Target="https://unfccc.int/documents/461676" TargetMode="External"/><Relationship Id="rId8" Type="http://schemas.openxmlformats.org/officeDocument/2006/relationships/hyperlink" Target="https://www.epa.gov/climateleadership/ghg-emission-factors-hub" TargetMode="External"/><Relationship Id="rId3" Type="http://schemas.openxmlformats.org/officeDocument/2006/relationships/hyperlink" Target="https://www.ema.gov.s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5CA5-22FE-4803-AD68-530891EDD563}">
  <sheetPr codeName="Sheet1"/>
  <dimension ref="A1:I30"/>
  <sheetViews>
    <sheetView zoomScale="70" zoomScaleNormal="70" workbookViewId="0">
      <selection activeCell="C8" sqref="C8"/>
    </sheetView>
  </sheetViews>
  <sheetFormatPr defaultRowHeight="14.5" x14ac:dyDescent="0.35"/>
  <cols>
    <col min="1" max="1" width="32.1796875" style="2" customWidth="1"/>
    <col min="2" max="2" width="26.08984375" style="2" customWidth="1"/>
    <col min="3" max="3" width="120.36328125" style="2" customWidth="1"/>
  </cols>
  <sheetData>
    <row r="1" spans="1:4" ht="34.5" customHeight="1" x14ac:dyDescent="0.35">
      <c r="A1" s="223" t="str">
        <f>IF(C2="English", "Instructions", "指引")</f>
        <v>指引</v>
      </c>
      <c r="B1" s="224"/>
      <c r="C1" s="224"/>
    </row>
    <row r="2" spans="1:4" x14ac:dyDescent="0.35">
      <c r="A2" s="227" t="str">
        <f>IF(C2="english", "Please select your preferrable language", "请选择您的首选语言")</f>
        <v>请选择您的首选语言</v>
      </c>
      <c r="B2" s="227"/>
      <c r="C2" s="13" t="s">
        <v>1</v>
      </c>
      <c r="D2" s="1"/>
    </row>
    <row r="3" spans="1:4" ht="60.5" customHeight="1" x14ac:dyDescent="0.35">
      <c r="A3" s="225" t="str">
        <f>IF(C2="English", "Supplier Info", "供应商信息")</f>
        <v>供应商信息</v>
      </c>
      <c r="B3" s="226"/>
      <c r="C3" s="4" t="str">
        <f>IF(C2="English", "In Primary Data Tab: 
1. In cell B3, write your company's NAME
2. In cell B4, write your CONTACT INFO
3. In cel B5, write your company's REVENUE in USD ", "在主要数据选项卡中：
1. 在单元格 B3 中，写下您的公司名称
2. 在单元格 B4 中，写下您的联系信息
3. 在单元格 B5 中，写下贵公司的美元收入")</f>
        <v>在主要数据选项卡中：
1. 在单元格 B3 中，写下您的公司名称
2. 在单元格 B4 中，写下您的联系信息
3. 在单元格 B5 中，写下贵公司的美元收入</v>
      </c>
    </row>
    <row r="4" spans="1:4" ht="35.5" customHeight="1" thickBot="1" x14ac:dyDescent="0.4">
      <c r="A4" s="225" t="str">
        <f>IF(C2="English", "MPN COST ", "生产零件号成本")</f>
        <v>生产零件号成本</v>
      </c>
      <c r="B4" s="226"/>
      <c r="C4" s="4" t="str">
        <f>IF(C2="English", "In Primary Data Tab: 
1. In Column B, write the price related to the MPNs in column A ", "在主要数据选项卡中： 
1. 在 B 列中，写下与 A 列中的生产零件号(MPN)相关的价格")</f>
        <v>在主要数据选项卡中： 
1. 在 B 列中，写下与 A 列中的生产零件号(MPN)相关的价格</v>
      </c>
    </row>
    <row r="5" spans="1:4" ht="24" customHeight="1" x14ac:dyDescent="0.35">
      <c r="A5" s="223" t="str">
        <f>IF(C2="English", "Suppliers have 2 options to comply with this requirement:", "供应商有两种选择来满足此要求：")</f>
        <v>供应商有两种选择来满足此要求：</v>
      </c>
      <c r="B5" s="224"/>
      <c r="C5" s="224"/>
    </row>
    <row r="6" spans="1:4" ht="47.5" customHeight="1" x14ac:dyDescent="0.35">
      <c r="A6" s="228" t="str">
        <f>IF(C2="english","1. 
PRIMARY DATA: Follow this instructions if your company HAS Global GHG and Energy calculated", "主要数据：如果您的公司已计算了全球温室气体和能源，请遵循此说明")</f>
        <v>主要数据：如果您的公司已计算了全球温室气体和能源，请遵循此说明</v>
      </c>
      <c r="B6" s="5" t="str">
        <f>IF(C2="english", "GHG Emissions", "温室气体排放")</f>
        <v>温室气体排放</v>
      </c>
      <c r="C6" s="6" t="str">
        <f>IF(C2="English", "In Primary Data Tab: 
1. In cell G5, write your company's SCOPE 1 GHG emissions in metric tons of CO2e
2. In cell G6, write your company's SCOPE 2 GHG emissions in metric tons of CO2e", "在主要数据选项卡中： 
1. 在单元格 G5 中，写下贵公司的范围 1 温室气体排放量（以公吨 CO2e 为单位）
2. 在单元格 G6 中，写下贵公司的范围 2 温室气体排放量（以公吨 CO2e 为单位）")</f>
        <v>在主要数据选项卡中： 
1. 在单元格 G5 中，写下贵公司的范围 1 温室气体排放量（以公吨 CO2e 为单位）
2. 在单元格 G6 中，写下贵公司的范围 2 温室气体排放量（以公吨 CO2e 为单位）</v>
      </c>
    </row>
    <row r="7" spans="1:4" ht="44.5" customHeight="1" x14ac:dyDescent="0.35">
      <c r="A7" s="228"/>
      <c r="B7" s="7" t="str">
        <f>IF(C2="english", "Energy", "能源")</f>
        <v>能源</v>
      </c>
      <c r="C7" s="6" t="str">
        <f>IF(C2="English", "In Primary Data Tab: 
1. In cell J5, write your company's Global NON-renewable energy consumption in MWh
2. In cell J6, write your company's Global renewable energy consumption in MWh", "在主要数据选项卡中： 
1. 在单元格 J5 中，填写贵公司的全球不可再生能源消耗量（兆瓦时）
2. 在单元格 J6 中，写下贵公司的全球可再生能源消耗量（兆瓦时）")</f>
        <v>在主要数据选项卡中： 
1. 在单元格 J5 中，填写贵公司的全球不可再生能源消耗量（兆瓦时）
2. 在单元格 J6 中，写下贵公司的全球可再生能源消耗量（兆瓦时）</v>
      </c>
    </row>
    <row r="8" spans="1:4" ht="46.5" customHeight="1" x14ac:dyDescent="0.35">
      <c r="A8" s="228" t="str">
        <f>IF(C2="english", "2.
PRIMARY DATA: Follow this instructions if your company DOES NOT HAVE Global GHG and Energy calculated", "主要数据：如果您的公司没有计算全球温室气体和能源，请遵循此说明")</f>
        <v>主要数据：如果您的公司没有计算全球温室气体和能源，请遵循此说明</v>
      </c>
      <c r="B8" s="229" t="str">
        <f>IF(C2="english", "GHG Emissions", "温室气体排放")</f>
        <v>温室气体排放</v>
      </c>
      <c r="C8" s="6" t="str">
        <f>IF(C2="English", "In  Energy Consumption Tab:
1. From the list of energy sources, write the monthly consumption your organization had the last calendar year, use the cells F3 to Q17. You can enter only the annual values in column S ", "在能源消耗选项卡中：
1. 从能源列表中，使用单元格 F3 至 Q17，写出您的组织上一日历年的每月消耗量。您只能在 S 列中输入年度值  ")</f>
        <v xml:space="preserve">在能源消耗选项卡中：
1. 从能源列表中，使用单元格 F3 至 Q17，写出您的组织上一日历年的每月消耗量。您只能在 S 列中输入年度值  </v>
      </c>
    </row>
    <row r="9" spans="1:4" ht="75.5" customHeight="1" x14ac:dyDescent="0.35">
      <c r="A9" s="228"/>
      <c r="B9" s="231"/>
      <c r="C9" s="6" t="str">
        <f>IF(C2="English", "In the Emission Factor Tab: 
1. In column A and B, write the region in which your organization consumed electricity 
2. In column C, select the agency in charge of the location-based emission factor. In case you dont have the information, select custom
", "在排放因子选项卡中： 
1. 在 A 和 B 列中，填写您的组织消耗电力的区域 
2. 在 C 列中，选择负责基于位置的排放因子的机构。如果您没有该信息，请选择自定义")</f>
        <v>在排放因子选项卡中： 
1. 在 A 和 B 列中，填写您的组织消耗电力的区域 
2. 在 C 列中，选择负责基于位置的排放因子的机构。如果您没有该信息，请选择自定义</v>
      </c>
    </row>
    <row r="10" spans="1:4" ht="35.5" customHeight="1" x14ac:dyDescent="0.35">
      <c r="A10" s="228"/>
      <c r="B10" s="231"/>
      <c r="C10" s="6" t="str">
        <f>IF(C2="English", "3.  In column D, write the electricity consumption from each of the locations 
4. In column E, write the electricity factor in case you have selected custom. Otherwise select N/A", "2. 在 D 列中，写出每个地点的用电量 
3. 如果您选择了自定义，请在 E 列中写入电力因数。否则，选择不适用")</f>
        <v>2. 在 D 列中，写出每个地点的用电量 
3. 如果您选择了自定义，请在 E 列中写入电力因数。否则，选择不适用</v>
      </c>
    </row>
    <row r="11" spans="1:4" ht="26" customHeight="1" x14ac:dyDescent="0.35">
      <c r="A11" s="228"/>
      <c r="B11" s="231"/>
      <c r="C11" s="6" t="str">
        <f>IF(C2="English", "5. Use the value of cell L2, you will be able to select it in the energy consumption tab in line 15", "5. 使用单元格 L2 的值，您将能够在第 15 行的能耗选项卡中选择它")</f>
        <v>5. 使用单元格 L2 的值，您将能够在第 15 行的能耗选项卡中选择它</v>
      </c>
    </row>
    <row r="12" spans="1:4" ht="46" customHeight="1" x14ac:dyDescent="0.35">
      <c r="A12" s="228"/>
      <c r="B12" s="230"/>
      <c r="C12" s="6" t="str">
        <f>IF(C2="English", "In Primary Data Tab: 
1. In cell G5, select your company's SCOPE 1 GHG emissions from the dropdown list
2. In cell G6, select your company's SCOPE 2 GHG emissions from the dropdown list", "在主要数据选项卡中： 
1. 在单元格 G5 中，从下拉列表中选择贵公司的范围 1 温室气体排放量
2. 在单元格 G6 中，从下拉列表中选择贵公司的范围 2 温室气体排放量")</f>
        <v>在主要数据选项卡中： 
1. 在单元格 G5 中，从下拉列表中选择贵公司的范围 1 温室气体排放量
2. 在单元格 G6 中，从下拉列表中选择贵公司的范围 2 温室气体排放量</v>
      </c>
    </row>
    <row r="13" spans="1:4" ht="35.5" customHeight="1" x14ac:dyDescent="0.35">
      <c r="A13" s="228"/>
      <c r="B13" s="229" t="str">
        <f>IF(C2="english", "Energy", "能源")</f>
        <v>能源</v>
      </c>
      <c r="C13" s="6" t="str">
        <f>IF(C2="English", "In  Energy Consumption Tab: 
1. In cells S6 to S11 disclose the percentage of the fuel consumption in US and Canada", "在能源消耗选项卡中： 
1. 在单元格 S6 至 S11 中披露了美国和加拿大的燃料消耗百分比")</f>
        <v>在能源消耗选项卡中： 
1. 在单元格 S6 至 S11 中披露了美国和加拿大的燃料消耗百分比</v>
      </c>
    </row>
    <row r="14" spans="1:4" ht="46.5" customHeight="1" x14ac:dyDescent="0.35">
      <c r="A14" s="228"/>
      <c r="B14" s="230"/>
      <c r="C14" s="6" t="str">
        <f>IF(C2="English", "In Primary Data: 
1. In cell J5, write your company's Global NON-renewable energy consumption from the dropdown list
2. In cell J6, write your company's Global renewable energy consumption from the dopwdown list", "在主要数据中： 
1. 在单元格 J5 中，从下拉列表中写入贵公司的全球不可再生能源消耗量
2. 在单元格 J6 中，从下拉列表中写入贵公司的全球可再生能源消耗量")</f>
        <v>在主要数据中： 
1. 在单元格 J5 中，从下拉列表中写入贵公司的全球不可再生能源消耗量
2. 在单元格 J6 中，从下拉列表中写入贵公司的全球可再生能源消耗量</v>
      </c>
    </row>
    <row r="15" spans="1:4" x14ac:dyDescent="0.35">
      <c r="A15" s="8"/>
      <c r="B15" s="8"/>
      <c r="C15" s="8"/>
    </row>
    <row r="16" spans="1:4" x14ac:dyDescent="0.35">
      <c r="A16" s="9" t="str">
        <f>IF(C2="english", "Disclaimer", "免责声明")</f>
        <v>免责声明</v>
      </c>
      <c r="B16" s="8"/>
      <c r="C16" s="8"/>
    </row>
    <row r="17" spans="1:9" x14ac:dyDescent="0.35">
      <c r="A17" s="10" t="str">
        <f>IF(C2="english", "Flex gives no warranty and accepts no responsibility or liability for", "Flex对以下情形不作任何保证，也不承担任何责任或责任")</f>
        <v>Flex对以下情形不作任何保证，也不承担任何责任或责任</v>
      </c>
      <c r="B17" s="11"/>
      <c r="C17" s="11"/>
    </row>
    <row r="18" spans="1:9" x14ac:dyDescent="0.35">
      <c r="A18" s="11"/>
      <c r="B18" s="11"/>
      <c r="C18" s="11"/>
    </row>
    <row r="19" spans="1:9" x14ac:dyDescent="0.35">
      <c r="A19" s="10" t="str">
        <f>IF(C2="english", "i) errors or omissions in the content;", "i）内容中的错误或遗漏;")</f>
        <v>i）内容中的错误或遗漏;</v>
      </c>
      <c r="B19" s="11"/>
      <c r="C19" s="11"/>
    </row>
    <row r="20" spans="1:9" x14ac:dyDescent="0.35">
      <c r="A20" s="10" t="str">
        <f>IF(C2="english", "ii) the accuracy or the completeness of the information and materials; and", "ii）信息和材料的准确性或完整性;")</f>
        <v>ii）信息和材料的准确性或完整性;</v>
      </c>
      <c r="B20" s="8"/>
      <c r="C20" s="8"/>
    </row>
    <row r="21" spans="1:9" x14ac:dyDescent="0.35">
      <c r="A21" s="10" t="str">
        <f>IF(C2="english", "iii) any calculations, results or information derived from the use of any information contained in this document", "iii）使用本文件中包含的任何信息得出的任何计算、结果或信息。")</f>
        <v>iii）使用本文件中包含的任何信息得出的任何计算、结果或信息。</v>
      </c>
      <c r="B21" s="8"/>
      <c r="C21" s="8"/>
    </row>
    <row r="22" spans="1:9" x14ac:dyDescent="0.35">
      <c r="A22" s="10"/>
      <c r="B22" s="8"/>
      <c r="C22" s="8"/>
    </row>
    <row r="23" spans="1:9" x14ac:dyDescent="0.35">
      <c r="A23" s="10" t="str">
        <f>IF(C2="english", "Under no circumstance will Flex be held liable in any way for any claim, damages, losses, expenses, costs or liabilities whatsoever (including, without limitation,", "在任何情况下，对于因使用或无法使用本文件或依赖本文件中的信息和材料而直接或间接导致的任何索赔、")</f>
        <v>在任何情况下，对于因使用或无法使用本文件或依赖本文件中的信息和材料而直接或间接导致的任何索赔、</v>
      </c>
      <c r="B23" s="8"/>
      <c r="C23" s="8"/>
    </row>
    <row r="24" spans="1:9" x14ac:dyDescent="0.35">
      <c r="A24" s="10" t="str">
        <f>IF(C2="english", "any direct or indirect damages for loss of profits, business interruption or information) resulting or arising directly or indirectly from the use of  or inability to use", "损害、损失、费用、成本或责任（包括但不限于利润损失、业务中断或信息损失的任何直接或间接损害），")</f>
        <v>损害、损失、费用、成本或责任（包括但不限于利润损失、业务中断或信息损失的任何直接或间接损害），</v>
      </c>
      <c r="B24" s="8"/>
      <c r="C24" s="8"/>
    </row>
    <row r="25" spans="1:9" x14ac:dyDescent="0.35">
      <c r="A25" s="10" t="str">
        <f>IF(C2="english", "this document, or reliance on the information and materials on this document. Flex has exercised reasonable efforts to include accurate and up to date information.", "Flex均不承担任何责任。Flex已作出努力确保信息的准确性和及时性")</f>
        <v>Flex均不承担任何责任。Flex已作出努力确保信息的准确性和及时性</v>
      </c>
      <c r="B25" s="8"/>
      <c r="C25" s="8"/>
    </row>
    <row r="26" spans="1:9" x14ac:dyDescent="0.35">
      <c r="A26" s="10"/>
      <c r="B26" s="8"/>
      <c r="C26" s="8"/>
    </row>
    <row r="27" spans="1:9" x14ac:dyDescent="0.35">
      <c r="A27" s="10"/>
      <c r="B27" s="8"/>
      <c r="C27" s="8"/>
    </row>
    <row r="28" spans="1:9" x14ac:dyDescent="0.35">
      <c r="A28" s="10" t="str">
        <f>IF(C2="english", "All the calculations on this file are based in:", "该文件的所有计算均基于:")</f>
        <v>该文件的所有计算均基于:</v>
      </c>
      <c r="B28" s="8"/>
      <c r="C28" s="8"/>
    </row>
    <row r="29" spans="1:9" x14ac:dyDescent="0.35">
      <c r="A29" s="14" t="s">
        <v>2</v>
      </c>
      <c r="B29" s="12"/>
      <c r="C29" s="12"/>
      <c r="D29" s="3"/>
      <c r="E29" s="3"/>
      <c r="F29" s="3"/>
      <c r="G29" s="3"/>
      <c r="H29" s="3"/>
      <c r="I29" s="3"/>
    </row>
    <row r="30" spans="1:9" x14ac:dyDescent="0.35">
      <c r="A30" s="14" t="s">
        <v>3</v>
      </c>
      <c r="B30" s="12"/>
      <c r="C30" s="12"/>
      <c r="D30" s="3"/>
      <c r="E30" s="3"/>
      <c r="F30" s="3"/>
      <c r="G30" s="3"/>
      <c r="H30" s="3"/>
      <c r="I30" s="3"/>
    </row>
  </sheetData>
  <sheetProtection algorithmName="SHA-512" hashValue="j7aR0eTK/eQwMcH+Uoy85SrSO+pbYlRbn7yQmU8+VL6Hp7uD7pDVZd0qLji0tDnc7QGQxHmqeP395r2SCduJjw==" saltValue="WzfGIDMk3I+ry4HLVKE1fA==" spinCount="100000" sheet="1"/>
  <mergeCells count="9">
    <mergeCell ref="A1:C1"/>
    <mergeCell ref="A3:B3"/>
    <mergeCell ref="A4:B4"/>
    <mergeCell ref="A2:B2"/>
    <mergeCell ref="A8:A14"/>
    <mergeCell ref="B13:B14"/>
    <mergeCell ref="A5:C5"/>
    <mergeCell ref="A6:A7"/>
    <mergeCell ref="B8:B12"/>
  </mergeCells>
  <hyperlinks>
    <hyperlink ref="A29:I29" r:id="rId1" display="Product Life Cycle Accounting and Reporting Standard from GHG Protocol GHG Protocol 的产品生命周期核算和报告标准" xr:uid="{750EB618-DD27-4FF7-9DF5-06081F453AE5}"/>
    <hyperlink ref="A30:I30" r:id="rId2" display="Scope 1 &amp; 2 GHG Inventory Guidance范围 1 和 2 温室气体清单指南" xr:uid="{6BF5E6D7-6973-40C9-9AAC-50C3C6E10AD3}"/>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BF474E05-35DD-47E0-9419-A81ABFB04444}">
          <x14:formula1>
            <xm:f>Dropdown!$A$1:$A$2</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7BDEC-742C-44BF-AF97-1197E6B15CF8}">
  <sheetPr codeName="Sheet5">
    <tabColor theme="5"/>
  </sheetPr>
  <dimension ref="A1:N67"/>
  <sheetViews>
    <sheetView topLeftCell="A16" zoomScale="80" zoomScaleNormal="80" workbookViewId="0">
      <selection activeCell="B31" sqref="B31"/>
    </sheetView>
  </sheetViews>
  <sheetFormatPr defaultColWidth="8.81640625" defaultRowHeight="12.5" x14ac:dyDescent="0.25"/>
  <cols>
    <col min="1" max="1" width="24" style="16" customWidth="1"/>
    <col min="2" max="2" width="32.453125" style="16" customWidth="1"/>
    <col min="3" max="3" width="22.90625" style="16" customWidth="1"/>
    <col min="4" max="4" width="18.54296875" style="16" customWidth="1"/>
    <col min="5" max="5" width="27.81640625" style="16" customWidth="1"/>
    <col min="6" max="6" width="20.453125" style="16" customWidth="1"/>
    <col min="7" max="7" width="18.1796875" style="16" customWidth="1"/>
    <col min="8" max="8" width="19.6328125" style="16" customWidth="1"/>
    <col min="9" max="9" width="19" style="16" customWidth="1"/>
    <col min="10" max="10" width="25.36328125" style="16" customWidth="1"/>
    <col min="11" max="11" width="21.6328125" style="16" customWidth="1"/>
    <col min="12" max="16384" width="8.81640625" style="16"/>
  </cols>
  <sheetData>
    <row r="1" spans="1:14" ht="39" customHeight="1" x14ac:dyDescent="0.25">
      <c r="A1" s="234" t="str">
        <f>IF('Instructions 指引'!C2="English","Emission reduction target per part number / material", "每个零件编号/材料的减排目标")</f>
        <v>每个零件编号/材料的减排目标</v>
      </c>
      <c r="B1" s="235"/>
      <c r="C1" s="235"/>
      <c r="D1" s="235"/>
      <c r="E1" s="235"/>
      <c r="F1" s="235"/>
      <c r="G1" s="235"/>
      <c r="H1" s="235"/>
      <c r="I1" s="235"/>
      <c r="J1" s="235"/>
      <c r="K1" s="235"/>
    </row>
    <row r="2" spans="1:14" ht="18" x14ac:dyDescent="0.35">
      <c r="A2" s="193" t="str">
        <f>IF('Instructions 指引'!C2="English","Project:", "项目：")</f>
        <v>项目：</v>
      </c>
      <c r="B2" s="236"/>
      <c r="C2" s="236"/>
      <c r="D2" s="236"/>
      <c r="E2" s="236"/>
      <c r="F2" s="193" t="str">
        <f>IF('Instructions 指引'!C2="English","Supplier:", "供应商：")</f>
        <v>供应商：</v>
      </c>
      <c r="G2" s="236"/>
      <c r="H2" s="236"/>
      <c r="I2" s="236"/>
      <c r="J2" s="236"/>
      <c r="K2" s="236"/>
    </row>
    <row r="3" spans="1:14" ht="18" x14ac:dyDescent="0.35">
      <c r="A3" s="193" t="str">
        <f>IF('Instructions 指引'!C2="English","Customer:", "客户：")</f>
        <v>客户：</v>
      </c>
      <c r="B3" s="236"/>
      <c r="C3" s="236"/>
      <c r="D3" s="236"/>
      <c r="E3" s="236"/>
      <c r="F3" s="194"/>
      <c r="G3" s="194"/>
      <c r="H3" s="194"/>
      <c r="I3" s="194"/>
      <c r="J3" s="194"/>
      <c r="K3" s="194"/>
    </row>
    <row r="4" spans="1:14" ht="18" x14ac:dyDescent="0.35">
      <c r="A4" s="193" t="str">
        <f>IF('Instructions 指引'!C2="English","Due date:", "截止日期：")</f>
        <v>截止日期：</v>
      </c>
      <c r="B4" s="236"/>
      <c r="C4" s="236"/>
      <c r="D4" s="236"/>
      <c r="E4" s="236"/>
      <c r="F4" s="194"/>
      <c r="G4" s="194"/>
      <c r="H4" s="194"/>
      <c r="I4" s="194"/>
      <c r="J4" s="194"/>
      <c r="K4" s="194"/>
    </row>
    <row r="7" spans="1:14" ht="15" x14ac:dyDescent="0.3">
      <c r="A7" s="195" t="str">
        <f>IF('Instructions 指引'!C2="English","Instructions", "指引: ")</f>
        <v xml:space="preserve">指引: </v>
      </c>
    </row>
    <row r="8" spans="1:14" ht="16" x14ac:dyDescent="0.35">
      <c r="A8" s="196" t="str">
        <f>IF('Instructions 指引'!C2="English","1.- The estimated emissions in column E were estimated by Flex's LCA team using Eco invent data.", "E 列中的估算排放量由 Flex 的 LCA 团队使用 Eco invent 数据进行估算")</f>
        <v>E 列中的估算排放量由 Flex 的 LCA 团队使用 Eco invent 数据进行估算</v>
      </c>
    </row>
    <row r="9" spans="1:14" ht="16" x14ac:dyDescent="0.35">
      <c r="A9" s="196" t="str">
        <f>IF('Instructions 指引'!C2="English","2.- If you are not agreeing with Flex's calculated baseline please provide your estimation in column L.", " 如果您不同意 Flex 的计算基线，请在 L 列中提供您的估值。")</f>
        <v xml:space="preserve"> 如果您不同意 Flex 的计算基线，请在 L 列中提供您的估值。</v>
      </c>
    </row>
    <row r="10" spans="1:14" ht="16" x14ac:dyDescent="0.35">
      <c r="A10" s="196" t="str">
        <f>IF('Instructions 指引'!C2="English","3.- Select Yes/No in column G to commit to customer emission target in column F. ", " 在 G 列中选择是/否，以承诺 F 列中的客户排放目标")</f>
        <v xml:space="preserve"> 在 G 列中选择是/否，以承诺 F 列中的客户排放目标</v>
      </c>
      <c r="B10" s="197"/>
    </row>
    <row r="11" spans="1:14" ht="16" x14ac:dyDescent="0.35">
      <c r="A11" s="196" t="str">
        <f>IF('Instructions 指引'!C2="English","3.- Select Yes/No in column J to commit to customer emission target in column I.", " 在 J 列中选择“是/否”以承诺 I 列中的客户排放目标")</f>
        <v xml:space="preserve"> 在 J 列中选择“是/否”以承诺 I 列中的客户排放目标</v>
      </c>
      <c r="B11" s="197"/>
    </row>
    <row r="12" spans="1:14" ht="16" x14ac:dyDescent="0.35">
      <c r="A12" s="196" t="str">
        <f>IF('Instructions 指引'!C2="English","4.- If you select No in columns G &amp; J, please propose new values in columns H &amp; K.", " 如果您在 G 和 J 列中选择“否”，请在 H 和 K 列中提出新值")</f>
        <v xml:space="preserve"> 如果您在 G 和 J 列中选择“否”，请在 H 和 K 列中提出新值</v>
      </c>
      <c r="B12" s="197"/>
    </row>
    <row r="13" spans="1:14" ht="16" x14ac:dyDescent="0.35">
      <c r="A13" s="196" t="str">
        <f>IF('Instructions 指引'!C2="English","5.- Any additional remarks please fill last column. ", " 任何其他备注请填写最后一栏")</f>
        <v xml:space="preserve"> 任何其他备注请填写最后一栏</v>
      </c>
      <c r="B13" s="197"/>
    </row>
    <row r="14" spans="1:14" ht="14.5" x14ac:dyDescent="0.35">
      <c r="A14" s="197"/>
      <c r="D14"/>
      <c r="E14"/>
      <c r="F14"/>
      <c r="G14"/>
      <c r="H14"/>
      <c r="I14"/>
      <c r="J14"/>
      <c r="K14"/>
      <c r="L14"/>
      <c r="M14"/>
      <c r="N14"/>
    </row>
    <row r="15" spans="1:14" ht="13.5" x14ac:dyDescent="0.25">
      <c r="A15" s="197"/>
    </row>
    <row r="16" spans="1:14" ht="13" x14ac:dyDescent="0.3">
      <c r="A16" s="237"/>
      <c r="B16" s="237"/>
      <c r="C16" s="237"/>
      <c r="D16" s="237"/>
      <c r="E16" s="237"/>
      <c r="F16" s="237"/>
      <c r="G16" s="237"/>
      <c r="H16" s="237"/>
      <c r="I16" s="237"/>
      <c r="J16" s="237"/>
      <c r="K16" s="237"/>
      <c r="L16" s="15"/>
    </row>
    <row r="17" spans="1:12" ht="60.65" customHeight="1" x14ac:dyDescent="0.25">
      <c r="A17" s="232" t="str">
        <f>IF('Instructions 指引'!C2="English","Part number", "零件号")</f>
        <v>零件号</v>
      </c>
      <c r="B17" s="232" t="str">
        <f>IF('Instructions 指引'!C2="English","PN Description:", "零件号描述：")</f>
        <v>零件号描述：</v>
      </c>
      <c r="C17" s="203" t="str">
        <f>IF('Instructions 指引'!C2="English","Estimated emissions*", "预计排放量*")</f>
        <v>预计排放量*</v>
      </c>
      <c r="D17" s="203" t="str">
        <f>IF('Instructions 指引'!C2="English","Customer emissions target", "客户排放目标")</f>
        <v>客户排放目标</v>
      </c>
      <c r="E17" s="203" t="str">
        <f>IF('Instructions 指引'!C2="English","Can you commit to the customer target?", "你能承诺实现客户目标吗？")</f>
        <v>你能承诺实现客户目标吗？</v>
      </c>
      <c r="F17" s="203" t="str">
        <f>IF('Instructions 指引'!C2="English","If NOT, propose new value", "如果不是，则提出新值")</f>
        <v>如果不是，则提出新值</v>
      </c>
      <c r="G17" s="203" t="str">
        <f>IF('Instructions 指引'!C2="English","Customer emissions target", "客户排放目标")</f>
        <v>客户排放目标</v>
      </c>
      <c r="H17" s="203" t="str">
        <f>IF('Instructions 指引'!C2="English","Can you commit to the customer target?", "你能承诺实现客户目标吗？")</f>
        <v>你能承诺实现客户目标吗？</v>
      </c>
      <c r="I17" s="203" t="str">
        <f>IF('Instructions 指引'!C2="English","If NOT, propose new value", "如果不是，则提出新值")</f>
        <v>如果不是，则提出新值</v>
      </c>
      <c r="J17" s="232" t="str">
        <f>IF('Instructions 指引'!C2="English","If you have any other estimation, please provide it", "如果您有任何其他估值，请提供")</f>
        <v>如果您有任何其他估值，请提供</v>
      </c>
      <c r="K17" s="232" t="str">
        <f>IF('Instructions 指引'!C2="English","Additional Remarks", "附加说明")</f>
        <v>附加说明</v>
      </c>
      <c r="L17" s="15"/>
    </row>
    <row r="18" spans="1:12" ht="13" customHeight="1" x14ac:dyDescent="0.3">
      <c r="A18" s="233"/>
      <c r="B18" s="233"/>
      <c r="C18" s="198" t="s">
        <v>7</v>
      </c>
      <c r="D18" s="198" t="s">
        <v>312</v>
      </c>
      <c r="E18" s="198" t="str">
        <f>D18</f>
        <v>SoP 2026</v>
      </c>
      <c r="F18" s="198" t="str">
        <f>D18</f>
        <v>SoP 2026</v>
      </c>
      <c r="G18" s="198">
        <v>2030</v>
      </c>
      <c r="H18" s="198">
        <f>G18</f>
        <v>2030</v>
      </c>
      <c r="I18" s="198">
        <f>G18</f>
        <v>2030</v>
      </c>
      <c r="J18" s="233"/>
      <c r="K18" s="233"/>
      <c r="L18" s="15"/>
    </row>
    <row r="19" spans="1:12" ht="13.5" x14ac:dyDescent="0.25">
      <c r="A19" s="204"/>
      <c r="B19" s="204"/>
      <c r="C19" s="205"/>
      <c r="D19" s="205"/>
      <c r="E19" s="205"/>
      <c r="F19" s="205"/>
      <c r="G19" s="205"/>
      <c r="H19" s="204"/>
      <c r="I19" s="204"/>
      <c r="J19" s="204"/>
      <c r="K19" s="204"/>
      <c r="L19" s="15"/>
    </row>
    <row r="20" spans="1:12" ht="13.5" x14ac:dyDescent="0.25">
      <c r="A20" s="204"/>
      <c r="B20" s="204"/>
      <c r="C20" s="205"/>
      <c r="D20" s="205"/>
      <c r="E20" s="205"/>
      <c r="F20" s="205"/>
      <c r="G20" s="205"/>
      <c r="H20" s="204"/>
      <c r="I20" s="204"/>
      <c r="J20" s="204"/>
      <c r="K20" s="204"/>
      <c r="L20" s="15"/>
    </row>
    <row r="21" spans="1:12" ht="13.5" x14ac:dyDescent="0.25">
      <c r="A21" s="204"/>
      <c r="B21" s="204"/>
      <c r="C21" s="205"/>
      <c r="D21" s="205"/>
      <c r="E21" s="205"/>
      <c r="F21" s="205"/>
      <c r="G21" s="205"/>
      <c r="H21" s="204"/>
      <c r="I21" s="204"/>
      <c r="J21" s="204"/>
      <c r="K21" s="204"/>
      <c r="L21" s="15"/>
    </row>
    <row r="22" spans="1:12" ht="13.5" x14ac:dyDescent="0.25">
      <c r="A22" s="204"/>
      <c r="B22" s="204"/>
      <c r="C22" s="205"/>
      <c r="D22" s="205"/>
      <c r="E22" s="205"/>
      <c r="F22" s="205"/>
      <c r="G22" s="205"/>
      <c r="H22" s="204"/>
      <c r="I22" s="204"/>
      <c r="J22" s="204"/>
      <c r="K22" s="204"/>
      <c r="L22" s="15"/>
    </row>
    <row r="23" spans="1:12" ht="13.5" x14ac:dyDescent="0.25">
      <c r="A23" s="204"/>
      <c r="B23" s="204"/>
      <c r="C23" s="205"/>
      <c r="D23" s="205"/>
      <c r="E23" s="205"/>
      <c r="F23" s="205"/>
      <c r="G23" s="205"/>
      <c r="H23" s="204"/>
      <c r="I23" s="204"/>
      <c r="J23" s="204"/>
      <c r="K23" s="204"/>
      <c r="L23" s="15"/>
    </row>
    <row r="24" spans="1:12" ht="13.5" x14ac:dyDescent="0.25">
      <c r="A24" s="204"/>
      <c r="B24" s="204"/>
      <c r="C24" s="205"/>
      <c r="D24" s="205"/>
      <c r="E24" s="205"/>
      <c r="F24" s="205"/>
      <c r="G24" s="205"/>
      <c r="H24" s="204"/>
      <c r="I24" s="204"/>
      <c r="J24" s="204"/>
      <c r="K24" s="204"/>
      <c r="L24" s="15"/>
    </row>
    <row r="25" spans="1:12" ht="13.5" x14ac:dyDescent="0.25">
      <c r="A25" s="204"/>
      <c r="B25" s="204"/>
      <c r="C25" s="205"/>
      <c r="D25" s="205"/>
      <c r="E25" s="205"/>
      <c r="F25" s="205"/>
      <c r="G25" s="205"/>
      <c r="H25" s="204"/>
      <c r="I25" s="204"/>
      <c r="J25" s="204"/>
      <c r="K25" s="204"/>
      <c r="L25" s="15"/>
    </row>
    <row r="26" spans="1:12" ht="13.5" x14ac:dyDescent="0.25">
      <c r="A26" s="204"/>
      <c r="B26" s="204"/>
      <c r="C26" s="205"/>
      <c r="D26" s="205"/>
      <c r="E26" s="205"/>
      <c r="F26" s="205"/>
      <c r="G26" s="205"/>
      <c r="H26" s="204"/>
      <c r="I26" s="204"/>
      <c r="J26" s="204"/>
      <c r="K26" s="204"/>
      <c r="L26" s="15"/>
    </row>
    <row r="27" spans="1:12" ht="13.5" x14ac:dyDescent="0.25">
      <c r="A27" s="204"/>
      <c r="B27" s="204"/>
      <c r="C27" s="205"/>
      <c r="D27" s="205"/>
      <c r="E27" s="205"/>
      <c r="F27" s="205"/>
      <c r="G27" s="205"/>
      <c r="H27" s="204"/>
      <c r="I27" s="204"/>
      <c r="J27" s="204"/>
      <c r="K27" s="204"/>
      <c r="L27" s="15"/>
    </row>
    <row r="28" spans="1:12" ht="13.5" x14ac:dyDescent="0.25">
      <c r="A28" s="204"/>
      <c r="B28" s="204"/>
      <c r="C28" s="205"/>
      <c r="D28" s="205"/>
      <c r="E28" s="205"/>
      <c r="F28" s="205"/>
      <c r="G28" s="205"/>
      <c r="H28" s="204"/>
      <c r="I28" s="204"/>
      <c r="J28" s="204"/>
      <c r="K28" s="204"/>
      <c r="L28" s="15"/>
    </row>
    <row r="29" spans="1:12" ht="13.5" x14ac:dyDescent="0.25">
      <c r="A29" s="204"/>
      <c r="B29" s="204"/>
      <c r="C29" s="205"/>
      <c r="D29" s="205"/>
      <c r="E29" s="205"/>
      <c r="F29" s="205"/>
      <c r="G29" s="205"/>
      <c r="H29" s="204"/>
      <c r="I29" s="204"/>
      <c r="J29" s="204"/>
      <c r="K29" s="204"/>
      <c r="L29" s="15"/>
    </row>
    <row r="30" spans="1:12" ht="13.5" x14ac:dyDescent="0.25">
      <c r="A30" s="204"/>
      <c r="B30" s="204"/>
      <c r="C30" s="205"/>
      <c r="D30" s="205"/>
      <c r="E30" s="205"/>
      <c r="F30" s="205"/>
      <c r="G30" s="205"/>
      <c r="H30" s="204"/>
      <c r="I30" s="204"/>
      <c r="J30" s="204"/>
      <c r="K30" s="204"/>
      <c r="L30" s="15"/>
    </row>
    <row r="31" spans="1:12" ht="13.5" x14ac:dyDescent="0.25">
      <c r="A31" s="204"/>
      <c r="B31" s="204"/>
      <c r="C31" s="205"/>
      <c r="D31" s="205"/>
      <c r="E31" s="205"/>
      <c r="F31" s="205"/>
      <c r="G31" s="205"/>
      <c r="H31" s="204"/>
      <c r="I31" s="204"/>
      <c r="J31" s="204"/>
      <c r="K31" s="204"/>
      <c r="L31" s="15"/>
    </row>
    <row r="32" spans="1:12" ht="13.5" x14ac:dyDescent="0.25">
      <c r="A32" s="204"/>
      <c r="B32" s="204"/>
      <c r="C32" s="205"/>
      <c r="D32" s="205"/>
      <c r="E32" s="205"/>
      <c r="F32" s="205"/>
      <c r="G32" s="205"/>
      <c r="H32" s="204"/>
      <c r="I32" s="204"/>
      <c r="J32" s="204"/>
      <c r="K32" s="204"/>
      <c r="L32" s="15"/>
    </row>
    <row r="33" spans="1:12" ht="13.5" x14ac:dyDescent="0.25">
      <c r="A33" s="204"/>
      <c r="B33" s="204"/>
      <c r="C33" s="205"/>
      <c r="D33" s="205"/>
      <c r="E33" s="205"/>
      <c r="F33" s="205"/>
      <c r="G33" s="205"/>
      <c r="H33" s="204"/>
      <c r="I33" s="204"/>
      <c r="J33" s="204"/>
      <c r="K33" s="204"/>
      <c r="L33" s="15"/>
    </row>
    <row r="34" spans="1:12" ht="13.5" x14ac:dyDescent="0.25">
      <c r="A34" s="204"/>
      <c r="B34" s="204"/>
      <c r="C34" s="205"/>
      <c r="D34" s="205"/>
      <c r="E34" s="205"/>
      <c r="F34" s="205"/>
      <c r="G34" s="205"/>
      <c r="H34" s="204"/>
      <c r="I34" s="204"/>
      <c r="J34" s="204"/>
      <c r="K34" s="204"/>
      <c r="L34" s="15"/>
    </row>
    <row r="35" spans="1:12" ht="13.5" x14ac:dyDescent="0.25">
      <c r="A35" s="204"/>
      <c r="B35" s="204"/>
      <c r="C35" s="205"/>
      <c r="D35" s="205"/>
      <c r="E35" s="205"/>
      <c r="F35" s="205"/>
      <c r="G35" s="205"/>
      <c r="H35" s="204"/>
      <c r="I35" s="204"/>
      <c r="J35" s="204"/>
      <c r="K35" s="204"/>
      <c r="L35" s="15"/>
    </row>
    <row r="36" spans="1:12" ht="13.5" x14ac:dyDescent="0.25">
      <c r="A36" s="204"/>
      <c r="B36" s="204"/>
      <c r="C36" s="205"/>
      <c r="D36" s="205"/>
      <c r="E36" s="205"/>
      <c r="F36" s="205"/>
      <c r="G36" s="205"/>
      <c r="H36" s="204"/>
      <c r="I36" s="204"/>
      <c r="J36" s="204"/>
      <c r="K36" s="204"/>
      <c r="L36" s="15"/>
    </row>
    <row r="37" spans="1:12" ht="13.5" x14ac:dyDescent="0.25">
      <c r="A37" s="204"/>
      <c r="B37" s="204"/>
      <c r="C37" s="205"/>
      <c r="D37" s="205"/>
      <c r="E37" s="205"/>
      <c r="F37" s="205"/>
      <c r="G37" s="205"/>
      <c r="H37" s="204"/>
      <c r="I37" s="204"/>
      <c r="J37" s="204"/>
      <c r="K37" s="204"/>
      <c r="L37" s="15"/>
    </row>
    <row r="38" spans="1:12" x14ac:dyDescent="0.25">
      <c r="L38" s="15"/>
    </row>
    <row r="40" spans="1:12" ht="16" x14ac:dyDescent="0.35">
      <c r="A40" s="196" t="str">
        <f>IF('Instructions 指引'!C2="English","*Estimated emissions are based on:", "排放量估值基于： ")</f>
        <v xml:space="preserve">排放量估值基于： </v>
      </c>
      <c r="B40" s="199"/>
    </row>
    <row r="41" spans="1:12" ht="16" x14ac:dyDescent="0.35">
      <c r="A41" s="196" t="str">
        <f>IF('Instructions 指引'!C2="English","part number description, weight and emission factors of ecoinvent", "Ecoinvent 的零件号描述、重量和排放因子")</f>
        <v>Ecoinvent 的零件号描述、重量和排放因子</v>
      </c>
      <c r="B41" s="199"/>
    </row>
    <row r="42" spans="1:12" ht="16" x14ac:dyDescent="0.35">
      <c r="A42" s="196" t="str">
        <f>IF('Instructions 指引'!C2="English","SoP: Start of Production", "SoP: 开始生产")</f>
        <v>SoP: 开始生产</v>
      </c>
      <c r="B42" s="199"/>
    </row>
    <row r="43" spans="1:12" ht="16" x14ac:dyDescent="0.35">
      <c r="A43" s="196" t="str">
        <f>IF('Instructions 指引'!C2="English","kgCO2e: kilograms of carbon dioxide equivalent", "千克二氧化碳当量")</f>
        <v>千克二氧化碳当量</v>
      </c>
      <c r="B43" s="199"/>
    </row>
    <row r="44" spans="1:12" ht="16" x14ac:dyDescent="0.35">
      <c r="A44" s="196"/>
      <c r="B44" s="199"/>
    </row>
    <row r="45" spans="1:12" ht="13.5" x14ac:dyDescent="0.25">
      <c r="A45" s="9" t="str">
        <f>IF('Instructions 指引'!C2="english", "Disclaimer", "免责声明")</f>
        <v>免责声明</v>
      </c>
      <c r="B45" s="199"/>
    </row>
    <row r="46" spans="1:12" ht="13.5" x14ac:dyDescent="0.25">
      <c r="A46" s="10" t="str">
        <f>IF('Instructions 指引'!C2="english", "Flex gives no warranty and accepts no responsibility or liability for", "Flex对以下情形不作任何保证，也不承担任何责任或责任")</f>
        <v>Flex对以下情形不作任何保证，也不承担任何责任或责任</v>
      </c>
      <c r="B46" s="199"/>
    </row>
    <row r="47" spans="1:12" ht="13.5" x14ac:dyDescent="0.25">
      <c r="A47" s="11"/>
      <c r="B47" s="199"/>
    </row>
    <row r="48" spans="1:12" ht="13.5" x14ac:dyDescent="0.25">
      <c r="A48" s="10" t="str">
        <f>IF('Instructions 指引'!C2="english", "i) errors or omissions in the content;", "i）内容中的错误或遗漏;")</f>
        <v>i）内容中的错误或遗漏;</v>
      </c>
      <c r="B48" s="199"/>
    </row>
    <row r="49" spans="1:10" ht="13.5" x14ac:dyDescent="0.25">
      <c r="A49" s="10" t="str">
        <f>IF('Instructions 指引'!C2="english", "ii) the accuracy or the completeness of the information and materials; and", "ii）信息和材料的准确性或完整性;")</f>
        <v>ii）信息和材料的准确性或完整性;</v>
      </c>
      <c r="B49" s="199"/>
    </row>
    <row r="50" spans="1:10" ht="13.5" x14ac:dyDescent="0.25">
      <c r="A50" s="10" t="str">
        <f>IF('Instructions 指引'!C2="english", "iii) any calculations, results or information derived from the use of any information contained in this document", "iii）使用本文件中包含的任何信息得出的任何计算、结果或信息。")</f>
        <v>iii）使用本文件中包含的任何信息得出的任何计算、结果或信息。</v>
      </c>
      <c r="B50" s="199"/>
    </row>
    <row r="51" spans="1:10" ht="13.5" x14ac:dyDescent="0.25">
      <c r="A51" s="10"/>
      <c r="B51" s="199"/>
    </row>
    <row r="52" spans="1:10" ht="13.5" x14ac:dyDescent="0.25">
      <c r="A52" s="10" t="str">
        <f>IF('Instructions 指引'!C2="english", "Under no circumstance will Flex be held liable in any way for any claim, damages, losses, expenses, costs or liabilities whatsoever (including, without limitation,", "在任何情况下，对于因使用或无法使用本文件或依赖本文件中的信息和材料而直接或间接导致的任何索赔、")</f>
        <v>在任何情况下，对于因使用或无法使用本文件或依赖本文件中的信息和材料而直接或间接导致的任何索赔、</v>
      </c>
      <c r="B52" s="199"/>
    </row>
    <row r="53" spans="1:10" ht="13.5" x14ac:dyDescent="0.25">
      <c r="A53" s="10" t="str">
        <f>IF('Instructions 指引'!C2="english", "any direct or indirect damages for loss of profits, business interruption or information) resulting or arising directly or indirectly from the use of  or inability to use", "损害、损失、费用、成本或责任（包括但不限于利润损失、业务中断或信息损失的任何直接或间接损害），")</f>
        <v>损害、损失、费用、成本或责任（包括但不限于利润损失、业务中断或信息损失的任何直接或间接损害），</v>
      </c>
      <c r="B53" s="199"/>
    </row>
    <row r="54" spans="1:10" ht="13.5" x14ac:dyDescent="0.25">
      <c r="A54" s="10" t="str">
        <f>IF('Instructions 指引'!C2="english", "this document, or reliance on the information and materials on this document. Flex has exercised reasonable efforts to include accurate and up to date information.", "Flex均不承担任何责任。Flex已作出努力确保信息的准确性和及时性")</f>
        <v>Flex均不承担任何责任。Flex已作出努力确保信息的准确性和及时性</v>
      </c>
      <c r="B54" s="199"/>
    </row>
    <row r="57" spans="1:10" ht="12.5" customHeight="1" x14ac:dyDescent="0.25">
      <c r="A57" s="200"/>
      <c r="B57" s="200"/>
      <c r="C57" s="200"/>
      <c r="D57" s="200"/>
      <c r="E57" s="200"/>
      <c r="F57" s="200"/>
      <c r="J57" s="201"/>
    </row>
    <row r="58" spans="1:10" x14ac:dyDescent="0.25">
      <c r="A58" s="200"/>
      <c r="B58" s="200"/>
      <c r="C58" s="200"/>
      <c r="D58" s="200"/>
      <c r="E58" s="200"/>
      <c r="F58" s="200"/>
      <c r="J58" s="201"/>
    </row>
    <row r="59" spans="1:10" ht="12.5" customHeight="1" x14ac:dyDescent="0.25">
      <c r="A59" s="200"/>
      <c r="B59" s="200"/>
      <c r="C59" s="200"/>
      <c r="D59" s="200"/>
      <c r="E59" s="200"/>
      <c r="F59" s="200"/>
      <c r="J59" s="201"/>
    </row>
    <row r="60" spans="1:10" x14ac:dyDescent="0.25">
      <c r="A60" s="202" t="s">
        <v>313</v>
      </c>
      <c r="B60" s="200"/>
      <c r="C60" s="200"/>
      <c r="D60" s="200"/>
      <c r="E60" s="200"/>
      <c r="F60" s="200"/>
      <c r="J60" s="201"/>
    </row>
    <row r="61" spans="1:10" x14ac:dyDescent="0.25">
      <c r="A61" s="202" t="s">
        <v>314</v>
      </c>
      <c r="B61" s="200"/>
      <c r="C61" s="200"/>
      <c r="D61" s="200"/>
      <c r="E61" s="200"/>
      <c r="F61" s="200"/>
      <c r="J61" s="201"/>
    </row>
    <row r="62" spans="1:10" x14ac:dyDescent="0.25">
      <c r="A62" s="200"/>
      <c r="B62" s="200"/>
      <c r="C62" s="200"/>
      <c r="D62" s="200"/>
      <c r="E62" s="200"/>
      <c r="F62" s="200"/>
      <c r="J62" s="201"/>
    </row>
    <row r="63" spans="1:10" x14ac:dyDescent="0.25">
      <c r="A63" s="200"/>
      <c r="B63" s="200"/>
      <c r="C63" s="200"/>
      <c r="D63" s="200"/>
      <c r="E63" s="200"/>
      <c r="F63" s="200"/>
      <c r="J63" s="201"/>
    </row>
    <row r="64" spans="1:10" x14ac:dyDescent="0.25">
      <c r="A64" s="200"/>
      <c r="B64" s="200"/>
      <c r="C64" s="200"/>
      <c r="D64" s="200"/>
      <c r="E64" s="200"/>
      <c r="F64" s="200"/>
      <c r="J64" s="201"/>
    </row>
    <row r="65" spans="1:10" x14ac:dyDescent="0.25">
      <c r="A65" s="200"/>
      <c r="B65" s="200"/>
      <c r="C65" s="200"/>
      <c r="D65" s="200"/>
      <c r="E65" s="200"/>
      <c r="F65" s="200"/>
      <c r="J65" s="201"/>
    </row>
    <row r="66" spans="1:10" x14ac:dyDescent="0.25">
      <c r="A66" s="200"/>
      <c r="B66" s="200"/>
      <c r="C66" s="200"/>
      <c r="D66" s="200"/>
      <c r="E66" s="200"/>
      <c r="F66" s="200"/>
      <c r="J66" s="201"/>
    </row>
    <row r="67" spans="1:10" x14ac:dyDescent="0.25">
      <c r="A67" s="200"/>
      <c r="B67" s="200"/>
      <c r="C67" s="200"/>
      <c r="D67" s="200"/>
      <c r="E67" s="200"/>
      <c r="F67" s="200"/>
    </row>
  </sheetData>
  <sheetProtection algorithmName="SHA-512" hashValue="2G1crIKoi1MPUPiNTkv21THXd3XDmc3IzHw1xom2aAfbLKKmhDLm0YRrd0l/1EyKzfgUrd2gkR86GWcwwwzUFA==" saltValue="CPjgy4kpLnobV52Xtd+d9A==" spinCount="100000" sheet="1" objects="1" scenarios="1" formatCells="0" formatColumns="0" formatRows="0" insertColumns="0" insertRows="0" deleteColumns="0" deleteRows="0" sort="0"/>
  <mergeCells count="10">
    <mergeCell ref="A17:A18"/>
    <mergeCell ref="B17:B18"/>
    <mergeCell ref="J17:J18"/>
    <mergeCell ref="K17:K18"/>
    <mergeCell ref="A1:K1"/>
    <mergeCell ref="B2:E2"/>
    <mergeCell ref="G2:K2"/>
    <mergeCell ref="B3:E3"/>
    <mergeCell ref="B4:E4"/>
    <mergeCell ref="A16:K16"/>
  </mergeCells>
  <dataValidations count="1">
    <dataValidation type="list" allowBlank="1" showInputMessage="1" showErrorMessage="1" sqref="E19:E37 H19:H37" xr:uid="{0375095F-C9B3-42F6-9E32-3AD429DB213C}">
      <formula1>$A$60:$A$61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DADD2-D0CF-4B2A-B846-D67C576566B4}">
  <sheetPr codeName="Sheet2"/>
  <dimension ref="A1:A2"/>
  <sheetViews>
    <sheetView topLeftCell="B1" workbookViewId="0">
      <selection activeCell="I21" sqref="I21"/>
    </sheetView>
  </sheetViews>
  <sheetFormatPr defaultRowHeight="14.5" x14ac:dyDescent="0.35"/>
  <cols>
    <col min="1" max="1" width="0" hidden="1" customWidth="1"/>
  </cols>
  <sheetData>
    <row r="1" spans="1:1" x14ac:dyDescent="0.35">
      <c r="A1" t="s">
        <v>0</v>
      </c>
    </row>
    <row r="2" spans="1:1" x14ac:dyDescent="0.35">
      <c r="A2" t="s">
        <v>1</v>
      </c>
    </row>
  </sheetData>
  <sheetProtection algorithmName="SHA-512" hashValue="aKRW9RA4Z5F2b58Azt8HihrwcWfXg7FZPeTtIMaKzZi8GMxGZllEToq3EGUSu/VKVtvo5Hmu3xguWDl84+GOwQ==" saltValue="munvB+IqL5CEcyEQ6Flvm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1D21F-0295-459B-A7E9-5617BEC37AC8}">
  <sheetPr codeName="Sheet7">
    <tabColor rgb="FF82BC00"/>
  </sheetPr>
  <dimension ref="A1:N100"/>
  <sheetViews>
    <sheetView topLeftCell="A2" zoomScale="55" zoomScaleNormal="55" workbookViewId="0">
      <selection activeCell="O14" sqref="O14"/>
    </sheetView>
  </sheetViews>
  <sheetFormatPr defaultColWidth="8.81640625" defaultRowHeight="12.5" x14ac:dyDescent="0.25"/>
  <cols>
    <col min="1" max="1" width="30.90625" style="31" customWidth="1"/>
    <col min="2" max="2" width="17.1796875" style="16" customWidth="1"/>
    <col min="3" max="3" width="17.1796875" style="31" customWidth="1"/>
    <col min="4" max="4" width="21" style="16" customWidth="1"/>
    <col min="5" max="5" width="11.36328125" style="16" customWidth="1"/>
    <col min="6" max="6" width="20.1796875" style="16" customWidth="1"/>
    <col min="7" max="7" width="20.81640625" style="16" customWidth="1"/>
    <col min="8" max="8" width="10.453125" style="16" customWidth="1"/>
    <col min="9" max="9" width="22.08984375" style="16" customWidth="1"/>
    <col min="10" max="10" width="20.6328125" style="16" customWidth="1"/>
    <col min="11" max="11" width="11.6328125" style="16" customWidth="1"/>
    <col min="12" max="12" width="17.90625" style="16" customWidth="1"/>
    <col min="13" max="13" width="12.81640625" style="16" bestFit="1" customWidth="1"/>
    <col min="14" max="14" width="12.1796875" style="16" bestFit="1" customWidth="1"/>
    <col min="15" max="16384" width="8.81640625" style="16"/>
  </cols>
  <sheetData>
    <row r="1" spans="1:14" ht="62.4" customHeight="1" thickBot="1" x14ac:dyDescent="0.3">
      <c r="A1" s="247" t="str">
        <f>IF('Instructions 指引'!C2="English","PRODUCT SUSTAINABILITY DATA Collect data form", "产品可持续性数据收集数据表格")</f>
        <v>产品可持续性数据收集数据表格</v>
      </c>
      <c r="B1" s="248"/>
      <c r="C1" s="248"/>
      <c r="D1" s="248"/>
      <c r="E1" s="248"/>
      <c r="F1" s="248"/>
      <c r="G1" s="248"/>
      <c r="H1" s="248"/>
      <c r="I1" s="248"/>
      <c r="J1" s="248"/>
      <c r="K1" s="248"/>
      <c r="L1" s="15"/>
    </row>
    <row r="2" spans="1:14" x14ac:dyDescent="0.25">
      <c r="A2" s="17"/>
      <c r="B2" s="17"/>
      <c r="C2" s="17"/>
      <c r="D2" s="17"/>
      <c r="E2" s="17"/>
      <c r="F2" s="17"/>
      <c r="G2" s="17"/>
      <c r="H2" s="17"/>
      <c r="I2" s="17"/>
      <c r="J2" s="17"/>
      <c r="K2" s="17"/>
      <c r="L2" s="15"/>
    </row>
    <row r="3" spans="1:14" ht="29.4" customHeight="1" thickBot="1" x14ac:dyDescent="0.3">
      <c r="A3" s="18" t="str">
        <f>IF('Instructions 指引'!C2="English","Supplier Company Name","供应商公司名称")</f>
        <v>供应商公司名称</v>
      </c>
      <c r="B3" s="249" t="s">
        <v>9</v>
      </c>
      <c r="C3" s="249"/>
      <c r="D3" s="249"/>
      <c r="E3" s="15"/>
      <c r="F3" s="250" t="str">
        <f>IF('Instructions 指引'!C2="English", "How to Calculate Emissions &amp; Energy per part number according to the GHG Protocol", "如何根据温室气体协议计算每个零件号的排放量和能源")</f>
        <v>如何根据温室气体协议计算每个零件号的排放量和能源</v>
      </c>
      <c r="G3" s="251"/>
      <c r="H3" s="251"/>
      <c r="I3" s="251"/>
      <c r="J3" s="251"/>
      <c r="K3" s="251"/>
      <c r="L3" s="15"/>
    </row>
    <row r="4" spans="1:14" ht="29.4" customHeight="1" thickBot="1" x14ac:dyDescent="0.3">
      <c r="A4" s="18" t="str">
        <f>IF('Instructions 指引'!C2="English", "Point of Contact", "联系人")</f>
        <v>联系人</v>
      </c>
      <c r="B4" s="252"/>
      <c r="C4" s="252"/>
      <c r="D4" s="252"/>
      <c r="E4" s="15"/>
      <c r="F4" s="253" t="str">
        <f>IF('Instructions 指引'!C2="English", "Global emissions", "全球排放量")</f>
        <v>全球排放量</v>
      </c>
      <c r="G4" s="254"/>
      <c r="H4" s="254"/>
      <c r="I4" s="253" t="str">
        <f>IF('Instructions 指引'!C2="English", "Global energy", "全球能源量")</f>
        <v>全球能源量</v>
      </c>
      <c r="J4" s="254"/>
      <c r="K4" s="254"/>
      <c r="L4" s="15"/>
    </row>
    <row r="5" spans="1:14" ht="40.25" customHeight="1" thickBot="1" x14ac:dyDescent="0.4">
      <c r="A5" s="18" t="str">
        <f>IF('Instructions 指引'!C2="English", B3&amp;"'s CY 2023 Revenue ", B3&amp;"2023 年收入")</f>
        <v>Flex2023 年收入</v>
      </c>
      <c r="B5" s="242">
        <v>1</v>
      </c>
      <c r="C5" s="242"/>
      <c r="D5" s="242"/>
      <c r="E5" s="15"/>
      <c r="F5" s="19" t="str">
        <f>IF('Instructions 指引'!C2="English", "Scope 1", "范围一")</f>
        <v>范围一</v>
      </c>
      <c r="G5" s="20"/>
      <c r="H5" s="21" t="str">
        <f>IF('Instructions 指引'!C2="English", "tonCO2e", "吨CO2e")</f>
        <v>吨CO2e</v>
      </c>
      <c r="I5" s="19" t="str">
        <f>IF('Instructions 指引'!C2="English", "Renewable energy consumption", "可再生能源消耗")</f>
        <v>可再生能源消耗</v>
      </c>
      <c r="J5" s="22"/>
      <c r="K5" s="21" t="str">
        <f>IF('Instructions 指引'!C2="English", "MWh", "兆瓦时")</f>
        <v>兆瓦时</v>
      </c>
    </row>
    <row r="6" spans="1:14" ht="42.65" customHeight="1" thickBot="1" x14ac:dyDescent="0.4">
      <c r="A6" s="23" t="str">
        <f>IF('Instructions 指引'!C2="English", "Customer", "客户")</f>
        <v>客户</v>
      </c>
      <c r="B6" s="242"/>
      <c r="C6" s="242"/>
      <c r="D6" s="242"/>
      <c r="E6" s="15"/>
      <c r="F6" s="19" t="str">
        <f>IF('Instructions 指引'!C2="English", "Scope 2", "范韦尔")</f>
        <v>范韦尔</v>
      </c>
      <c r="G6" s="24"/>
      <c r="H6" s="21" t="str">
        <f>IF('Instructions 指引'!C2="English", "tonCO2e", "吨CO2e")</f>
        <v>吨CO2e</v>
      </c>
      <c r="I6" s="19" t="str">
        <f>IF('Instructions 指引'!C2="English", "Non-renewable energy consumption", "不可再生能源消耗")</f>
        <v>不可再生能源消耗</v>
      </c>
      <c r="J6" s="22"/>
      <c r="K6" s="21" t="str">
        <f>IF('Instructions 指引'!C2="English", "MWh", "兆瓦时")</f>
        <v>兆瓦时</v>
      </c>
      <c r="L6" s="15"/>
    </row>
    <row r="7" spans="1:14" ht="22.75" customHeight="1" thickBot="1" x14ac:dyDescent="0.4">
      <c r="A7" s="23" t="str">
        <f>IF('Instructions 指引'!C2="English", "Project", "项目")</f>
        <v>项目</v>
      </c>
      <c r="B7" s="242"/>
      <c r="C7" s="242"/>
      <c r="D7" s="242"/>
      <c r="E7" s="15"/>
      <c r="F7" s="245" t="str">
        <f>IF('Instructions 指引'!C2="English", "Methodology for emissions accounting", "排放核算方法")</f>
        <v>排放核算方法</v>
      </c>
      <c r="G7" s="246" t="s">
        <v>4</v>
      </c>
      <c r="H7" s="246"/>
      <c r="I7" s="243" t="str">
        <f>IF('Instructions 指引'!C2="English", "Renewable Energy intensity", "可再生能源强度")</f>
        <v>可再生能源强度</v>
      </c>
      <c r="J7" s="240">
        <f>(J5)/B5</f>
        <v>0</v>
      </c>
      <c r="K7" s="241" t="str">
        <f>IF('Instructions 指引'!C2="English", "MWh/USD", "兆瓦时/美金")</f>
        <v>兆瓦时/美金</v>
      </c>
      <c r="L7" s="15"/>
    </row>
    <row r="8" spans="1:14" ht="22.75" customHeight="1" thickBot="1" x14ac:dyDescent="0.4">
      <c r="A8" s="23" t="str">
        <f>IF('Instructions 指引'!C2="English", "Due date",  "截止日期")</f>
        <v>截止日期</v>
      </c>
      <c r="B8" s="242"/>
      <c r="C8" s="242"/>
      <c r="D8" s="242"/>
      <c r="E8" s="15"/>
      <c r="F8" s="245"/>
      <c r="G8" s="246"/>
      <c r="H8" s="246"/>
      <c r="I8" s="243"/>
      <c r="J8" s="240"/>
      <c r="K8" s="241"/>
      <c r="L8" s="15"/>
    </row>
    <row r="9" spans="1:14" ht="23.4" customHeight="1" x14ac:dyDescent="0.25">
      <c r="A9" s="23"/>
      <c r="B9" s="15"/>
      <c r="C9" s="15"/>
      <c r="D9" s="15"/>
      <c r="E9" s="15"/>
      <c r="F9" s="243" t="str">
        <f>IF('Instructions 指引'!C2="English", "Emissions Intensity", "排放强度")</f>
        <v>排放强度</v>
      </c>
      <c r="G9" s="240">
        <f>(G5+G6)/B5</f>
        <v>0</v>
      </c>
      <c r="H9" s="244" t="s">
        <v>5</v>
      </c>
      <c r="I9" s="243" t="str">
        <f>IF('Instructions 指引'!C2="English", "Non-renewable Energy intensity", "不可再生能源强度")</f>
        <v>不可再生能源强度</v>
      </c>
      <c r="J9" s="240">
        <f>(J6)/B5</f>
        <v>0</v>
      </c>
      <c r="K9" s="241" t="str">
        <f>IF('Instructions 指引'!C2="English", "MWh/USD", "兆瓦时/美金")</f>
        <v>兆瓦时/美金</v>
      </c>
      <c r="L9" s="15"/>
    </row>
    <row r="10" spans="1:14" ht="23.4" customHeight="1" x14ac:dyDescent="0.25">
      <c r="A10" s="23"/>
      <c r="B10" s="15"/>
      <c r="C10" s="15"/>
      <c r="D10" s="15"/>
      <c r="E10" s="15"/>
      <c r="F10" s="243"/>
      <c r="G10" s="240"/>
      <c r="H10" s="244"/>
      <c r="I10" s="243"/>
      <c r="J10" s="240"/>
      <c r="K10" s="241"/>
      <c r="L10" s="15"/>
    </row>
    <row r="11" spans="1:14" ht="13" customHeight="1" x14ac:dyDescent="0.25">
      <c r="A11" s="23"/>
      <c r="B11" s="15"/>
      <c r="C11" s="15"/>
      <c r="D11" s="15"/>
      <c r="E11" s="15"/>
      <c r="F11" s="15"/>
      <c r="G11" s="15"/>
      <c r="H11" s="15"/>
      <c r="I11" s="15"/>
      <c r="J11" s="15"/>
      <c r="K11" s="15"/>
      <c r="L11" s="15"/>
    </row>
    <row r="12" spans="1:14" ht="13" customHeight="1" x14ac:dyDescent="0.25">
      <c r="A12" s="15"/>
      <c r="B12" s="15"/>
      <c r="C12" s="15"/>
      <c r="D12" s="15"/>
      <c r="E12" s="15"/>
      <c r="F12" s="15"/>
      <c r="G12" s="15"/>
      <c r="H12" s="15"/>
      <c r="I12" s="15"/>
      <c r="J12" s="15"/>
      <c r="K12" s="15"/>
      <c r="L12" s="15"/>
    </row>
    <row r="13" spans="1:14" ht="38.4" customHeight="1" x14ac:dyDescent="0.25">
      <c r="A13" s="238" t="str">
        <f>IF('Instructions 指引'!C2="English", "Sustainability Information per MPN", "每个生产零件号（MPN） 的可持续发展信息")</f>
        <v>每个生产零件号（MPN） 的可持续发展信息</v>
      </c>
      <c r="B13" s="239"/>
      <c r="C13" s="239"/>
      <c r="D13" s="239"/>
      <c r="E13" s="239"/>
      <c r="F13" s="239"/>
      <c r="G13" s="239"/>
      <c r="H13" s="239"/>
      <c r="I13" s="239"/>
      <c r="J13" s="239"/>
      <c r="K13" s="239"/>
      <c r="L13" s="15"/>
    </row>
    <row r="14" spans="1:14" ht="49.5" customHeight="1" x14ac:dyDescent="0.25">
      <c r="A14" s="178" t="str">
        <f>IF('Instructions 指引'!C2="English", "MPNs", "生产零件号")</f>
        <v>生产零件号</v>
      </c>
      <c r="B14" s="178" t="str">
        <f>IF('Instructions 指引'!C2="English", "Emission Intensity", "排放强度")</f>
        <v>排放强度</v>
      </c>
      <c r="C14" s="178" t="str">
        <f>IF('Instructions 指引'!C2="English","PN Price", "零件号价格")</f>
        <v>零件号价格</v>
      </c>
      <c r="D14" s="179" t="str">
        <f>IF('Instructions 指引'!C2="English", "Emissions per part number", "每个零件编号的排放量")</f>
        <v>每个零件编号的排放量</v>
      </c>
      <c r="E14" s="178" t="str">
        <f>IF('Instructions 指引'!C2="English", "Units", "单位")</f>
        <v>单位</v>
      </c>
      <c r="F14" s="180" t="str">
        <f>IF('Instructions 指引'!C2="English", "Renewable energy intensity", "可再生能源强度")</f>
        <v>可再生能源强度</v>
      </c>
      <c r="G14" s="179" t="str">
        <f>IF('Instructions 指引'!C2="English", "Renewable energy consumption", "可再生能源消耗")</f>
        <v>可再生能源消耗</v>
      </c>
      <c r="H14" s="178" t="str">
        <f>IF('Instructions 指引'!C2="English", "Units", "单位")</f>
        <v>单位</v>
      </c>
      <c r="I14" s="178" t="str">
        <f>IF('Instructions 指引'!C2="English", "Non-renewable energy intensity", "不可再生能源强度")</f>
        <v>不可再生能源强度</v>
      </c>
      <c r="J14" s="179" t="str">
        <f>IF('Instructions 指引'!C2="English", "Non-renewable energy consumption", "不可再生能源消耗")</f>
        <v>不可再生能源消耗</v>
      </c>
      <c r="K14" s="178" t="str">
        <f>IF('Instructions 指引'!C2="English", "Units", "单位")</f>
        <v>单位</v>
      </c>
      <c r="L14" s="15"/>
      <c r="M14" s="25"/>
    </row>
    <row r="15" spans="1:14" x14ac:dyDescent="0.25">
      <c r="A15" s="26"/>
      <c r="B15" s="27">
        <f>IF($G$9&lt;&gt;"", $G$9, "Not applicable")</f>
        <v>0</v>
      </c>
      <c r="C15" s="28"/>
      <c r="D15" s="206">
        <f>IF(B15&lt;&gt;"", B15*C15*1000)</f>
        <v>0</v>
      </c>
      <c r="E15" s="29" t="s">
        <v>7</v>
      </c>
      <c r="F15" s="29">
        <f>$J$7</f>
        <v>0</v>
      </c>
      <c r="G15" s="206">
        <f>IF(F15&lt;&gt;"", F15*C15*1000)</f>
        <v>0</v>
      </c>
      <c r="H15" s="29" t="s">
        <v>8</v>
      </c>
      <c r="I15" s="29">
        <f>$J$9</f>
        <v>0</v>
      </c>
      <c r="J15" s="206">
        <f>IF(I15&lt;&gt;"", I15*C15*1000)</f>
        <v>0</v>
      </c>
      <c r="K15" s="29" t="s">
        <v>8</v>
      </c>
      <c r="L15" s="15"/>
      <c r="M15" s="30"/>
      <c r="N15" s="30"/>
    </row>
    <row r="16" spans="1:14" x14ac:dyDescent="0.25">
      <c r="A16" s="26"/>
      <c r="B16" s="27">
        <f t="shared" ref="B16:B79" si="0">IF($G$9&lt;&gt;"", $G$9, "Not applicable")</f>
        <v>0</v>
      </c>
      <c r="C16" s="28"/>
      <c r="D16" s="206">
        <f t="shared" ref="D16:D26" si="1">IF(B16&lt;&gt;"", B16*C16*1000)</f>
        <v>0</v>
      </c>
      <c r="E16" s="29" t="s">
        <v>7</v>
      </c>
      <c r="F16" s="29">
        <f t="shared" ref="F16:F79" si="2">$J$7</f>
        <v>0</v>
      </c>
      <c r="G16" s="206">
        <f t="shared" ref="G16:G26" si="3">IF(F16&lt;&gt;"", F16*C16*1000)</f>
        <v>0</v>
      </c>
      <c r="H16" s="29" t="s">
        <v>8</v>
      </c>
      <c r="I16" s="29">
        <f t="shared" ref="I16:I79" si="4">$J$9</f>
        <v>0</v>
      </c>
      <c r="J16" s="206">
        <f t="shared" ref="J16:J26" si="5">IF(I16&lt;&gt;"", I16*C16*1000)</f>
        <v>0</v>
      </c>
      <c r="K16" s="29" t="s">
        <v>8</v>
      </c>
      <c r="L16" s="15"/>
      <c r="N16" s="30"/>
    </row>
    <row r="17" spans="1:12" x14ac:dyDescent="0.25">
      <c r="A17" s="26"/>
      <c r="B17" s="27">
        <f t="shared" si="0"/>
        <v>0</v>
      </c>
      <c r="C17" s="28"/>
      <c r="D17" s="206">
        <f t="shared" si="1"/>
        <v>0</v>
      </c>
      <c r="E17" s="29" t="s">
        <v>7</v>
      </c>
      <c r="F17" s="29">
        <f t="shared" si="2"/>
        <v>0</v>
      </c>
      <c r="G17" s="206">
        <f t="shared" si="3"/>
        <v>0</v>
      </c>
      <c r="H17" s="29" t="s">
        <v>8</v>
      </c>
      <c r="I17" s="29">
        <f t="shared" si="4"/>
        <v>0</v>
      </c>
      <c r="J17" s="206">
        <f t="shared" si="5"/>
        <v>0</v>
      </c>
      <c r="K17" s="29" t="s">
        <v>8</v>
      </c>
      <c r="L17" s="15"/>
    </row>
    <row r="18" spans="1:12" x14ac:dyDescent="0.25">
      <c r="A18" s="26"/>
      <c r="B18" s="27">
        <f t="shared" si="0"/>
        <v>0</v>
      </c>
      <c r="C18" s="28"/>
      <c r="D18" s="206">
        <f t="shared" si="1"/>
        <v>0</v>
      </c>
      <c r="E18" s="29" t="s">
        <v>7</v>
      </c>
      <c r="F18" s="29">
        <f t="shared" si="2"/>
        <v>0</v>
      </c>
      <c r="G18" s="206">
        <f t="shared" si="3"/>
        <v>0</v>
      </c>
      <c r="H18" s="29" t="s">
        <v>8</v>
      </c>
      <c r="I18" s="29">
        <f t="shared" si="4"/>
        <v>0</v>
      </c>
      <c r="J18" s="206">
        <f t="shared" si="5"/>
        <v>0</v>
      </c>
      <c r="K18" s="29" t="s">
        <v>8</v>
      </c>
      <c r="L18" s="15"/>
    </row>
    <row r="19" spans="1:12" x14ac:dyDescent="0.25">
      <c r="A19" s="26"/>
      <c r="B19" s="27">
        <f t="shared" si="0"/>
        <v>0</v>
      </c>
      <c r="C19" s="28"/>
      <c r="D19" s="206">
        <f t="shared" si="1"/>
        <v>0</v>
      </c>
      <c r="E19" s="29" t="s">
        <v>7</v>
      </c>
      <c r="F19" s="29">
        <f t="shared" si="2"/>
        <v>0</v>
      </c>
      <c r="G19" s="206">
        <f t="shared" si="3"/>
        <v>0</v>
      </c>
      <c r="H19" s="29" t="s">
        <v>8</v>
      </c>
      <c r="I19" s="29">
        <f t="shared" si="4"/>
        <v>0</v>
      </c>
      <c r="J19" s="206">
        <f t="shared" si="5"/>
        <v>0</v>
      </c>
      <c r="K19" s="29" t="s">
        <v>8</v>
      </c>
      <c r="L19" s="15"/>
    </row>
    <row r="20" spans="1:12" x14ac:dyDescent="0.25">
      <c r="A20" s="26"/>
      <c r="B20" s="27">
        <f t="shared" si="0"/>
        <v>0</v>
      </c>
      <c r="C20" s="28"/>
      <c r="D20" s="206">
        <f t="shared" si="1"/>
        <v>0</v>
      </c>
      <c r="E20" s="29" t="s">
        <v>7</v>
      </c>
      <c r="F20" s="29">
        <f t="shared" si="2"/>
        <v>0</v>
      </c>
      <c r="G20" s="206">
        <f t="shared" si="3"/>
        <v>0</v>
      </c>
      <c r="H20" s="29" t="s">
        <v>8</v>
      </c>
      <c r="I20" s="29">
        <f t="shared" si="4"/>
        <v>0</v>
      </c>
      <c r="J20" s="206">
        <f t="shared" si="5"/>
        <v>0</v>
      </c>
      <c r="K20" s="29" t="s">
        <v>8</v>
      </c>
      <c r="L20" s="15"/>
    </row>
    <row r="21" spans="1:12" x14ac:dyDescent="0.25">
      <c r="A21" s="26"/>
      <c r="B21" s="27">
        <f t="shared" si="0"/>
        <v>0</v>
      </c>
      <c r="C21" s="28"/>
      <c r="D21" s="206">
        <f t="shared" si="1"/>
        <v>0</v>
      </c>
      <c r="E21" s="29" t="s">
        <v>7</v>
      </c>
      <c r="F21" s="29">
        <f t="shared" si="2"/>
        <v>0</v>
      </c>
      <c r="G21" s="206">
        <f t="shared" si="3"/>
        <v>0</v>
      </c>
      <c r="H21" s="29" t="s">
        <v>8</v>
      </c>
      <c r="I21" s="29">
        <f t="shared" si="4"/>
        <v>0</v>
      </c>
      <c r="J21" s="206">
        <f t="shared" si="5"/>
        <v>0</v>
      </c>
      <c r="K21" s="29" t="s">
        <v>8</v>
      </c>
      <c r="L21" s="15"/>
    </row>
    <row r="22" spans="1:12" x14ac:dyDescent="0.25">
      <c r="A22" s="26"/>
      <c r="B22" s="27">
        <f t="shared" si="0"/>
        <v>0</v>
      </c>
      <c r="C22" s="28"/>
      <c r="D22" s="206">
        <f t="shared" si="1"/>
        <v>0</v>
      </c>
      <c r="E22" s="29" t="s">
        <v>7</v>
      </c>
      <c r="F22" s="29">
        <f t="shared" si="2"/>
        <v>0</v>
      </c>
      <c r="G22" s="206">
        <f t="shared" si="3"/>
        <v>0</v>
      </c>
      <c r="H22" s="29" t="s">
        <v>8</v>
      </c>
      <c r="I22" s="29">
        <f t="shared" si="4"/>
        <v>0</v>
      </c>
      <c r="J22" s="206">
        <f t="shared" si="5"/>
        <v>0</v>
      </c>
      <c r="K22" s="29" t="s">
        <v>8</v>
      </c>
      <c r="L22" s="15"/>
    </row>
    <row r="23" spans="1:12" x14ac:dyDescent="0.25">
      <c r="A23" s="26"/>
      <c r="B23" s="27">
        <f t="shared" si="0"/>
        <v>0</v>
      </c>
      <c r="C23" s="28"/>
      <c r="D23" s="206">
        <f t="shared" si="1"/>
        <v>0</v>
      </c>
      <c r="E23" s="29" t="s">
        <v>7</v>
      </c>
      <c r="F23" s="29">
        <f t="shared" si="2"/>
        <v>0</v>
      </c>
      <c r="G23" s="206">
        <f t="shared" si="3"/>
        <v>0</v>
      </c>
      <c r="H23" s="29" t="s">
        <v>8</v>
      </c>
      <c r="I23" s="29">
        <f t="shared" si="4"/>
        <v>0</v>
      </c>
      <c r="J23" s="206">
        <f t="shared" si="5"/>
        <v>0</v>
      </c>
      <c r="K23" s="29" t="s">
        <v>8</v>
      </c>
      <c r="L23" s="15"/>
    </row>
    <row r="24" spans="1:12" x14ac:dyDescent="0.25">
      <c r="A24" s="26"/>
      <c r="B24" s="27">
        <f t="shared" si="0"/>
        <v>0</v>
      </c>
      <c r="C24" s="28"/>
      <c r="D24" s="206">
        <f t="shared" si="1"/>
        <v>0</v>
      </c>
      <c r="E24" s="29" t="s">
        <v>7</v>
      </c>
      <c r="F24" s="29">
        <f t="shared" si="2"/>
        <v>0</v>
      </c>
      <c r="G24" s="206">
        <f t="shared" si="3"/>
        <v>0</v>
      </c>
      <c r="H24" s="29" t="s">
        <v>8</v>
      </c>
      <c r="I24" s="29">
        <f t="shared" si="4"/>
        <v>0</v>
      </c>
      <c r="J24" s="206">
        <f t="shared" si="5"/>
        <v>0</v>
      </c>
      <c r="K24" s="29" t="s">
        <v>8</v>
      </c>
      <c r="L24" s="15"/>
    </row>
    <row r="25" spans="1:12" x14ac:dyDescent="0.25">
      <c r="A25" s="26"/>
      <c r="B25" s="27">
        <f t="shared" si="0"/>
        <v>0</v>
      </c>
      <c r="C25" s="28"/>
      <c r="D25" s="206">
        <f t="shared" si="1"/>
        <v>0</v>
      </c>
      <c r="E25" s="29" t="s">
        <v>7</v>
      </c>
      <c r="F25" s="29">
        <f t="shared" si="2"/>
        <v>0</v>
      </c>
      <c r="G25" s="206">
        <f t="shared" si="3"/>
        <v>0</v>
      </c>
      <c r="H25" s="29" t="s">
        <v>8</v>
      </c>
      <c r="I25" s="29">
        <f t="shared" si="4"/>
        <v>0</v>
      </c>
      <c r="J25" s="206">
        <f t="shared" si="5"/>
        <v>0</v>
      </c>
      <c r="K25" s="29" t="s">
        <v>8</v>
      </c>
      <c r="L25" s="15"/>
    </row>
    <row r="26" spans="1:12" x14ac:dyDescent="0.25">
      <c r="A26" s="26"/>
      <c r="B26" s="27">
        <f t="shared" si="0"/>
        <v>0</v>
      </c>
      <c r="C26" s="28"/>
      <c r="D26" s="206">
        <f t="shared" si="1"/>
        <v>0</v>
      </c>
      <c r="E26" s="29" t="s">
        <v>7</v>
      </c>
      <c r="F26" s="29">
        <f t="shared" si="2"/>
        <v>0</v>
      </c>
      <c r="G26" s="206">
        <f t="shared" si="3"/>
        <v>0</v>
      </c>
      <c r="H26" s="29" t="s">
        <v>8</v>
      </c>
      <c r="I26" s="29">
        <f t="shared" si="4"/>
        <v>0</v>
      </c>
      <c r="J26" s="206">
        <f t="shared" si="5"/>
        <v>0</v>
      </c>
      <c r="K26" s="29" t="s">
        <v>8</v>
      </c>
      <c r="L26" s="15"/>
    </row>
    <row r="27" spans="1:12" x14ac:dyDescent="0.25">
      <c r="A27" s="26"/>
      <c r="B27" s="27">
        <f t="shared" si="0"/>
        <v>0</v>
      </c>
      <c r="C27" s="28"/>
      <c r="D27" s="206">
        <f t="shared" ref="D27:D90" si="6">IF(B27&lt;&gt;"", B27*C27*1000)</f>
        <v>0</v>
      </c>
      <c r="E27" s="29" t="s">
        <v>7</v>
      </c>
      <c r="F27" s="29">
        <f t="shared" si="2"/>
        <v>0</v>
      </c>
      <c r="G27" s="206">
        <f t="shared" ref="G27:G90" si="7">IF(F27&lt;&gt;"", F27*C27*1000)</f>
        <v>0</v>
      </c>
      <c r="H27" s="29" t="s">
        <v>8</v>
      </c>
      <c r="I27" s="29">
        <f t="shared" si="4"/>
        <v>0</v>
      </c>
      <c r="J27" s="206">
        <f t="shared" ref="J27:J90" si="8">IF(I27&lt;&gt;"", I27*C27*1000)</f>
        <v>0</v>
      </c>
      <c r="K27" s="29" t="s">
        <v>8</v>
      </c>
    </row>
    <row r="28" spans="1:12" x14ac:dyDescent="0.25">
      <c r="A28" s="26"/>
      <c r="B28" s="27">
        <f t="shared" si="0"/>
        <v>0</v>
      </c>
      <c r="C28" s="28"/>
      <c r="D28" s="206">
        <f t="shared" si="6"/>
        <v>0</v>
      </c>
      <c r="E28" s="29" t="s">
        <v>7</v>
      </c>
      <c r="F28" s="29">
        <f t="shared" si="2"/>
        <v>0</v>
      </c>
      <c r="G28" s="206">
        <f t="shared" si="7"/>
        <v>0</v>
      </c>
      <c r="H28" s="29" t="s">
        <v>8</v>
      </c>
      <c r="I28" s="29">
        <f t="shared" si="4"/>
        <v>0</v>
      </c>
      <c r="J28" s="206">
        <f t="shared" si="8"/>
        <v>0</v>
      </c>
      <c r="K28" s="29" t="s">
        <v>8</v>
      </c>
    </row>
    <row r="29" spans="1:12" x14ac:dyDescent="0.25">
      <c r="A29" s="26"/>
      <c r="B29" s="27">
        <f t="shared" si="0"/>
        <v>0</v>
      </c>
      <c r="C29" s="28"/>
      <c r="D29" s="206">
        <f t="shared" si="6"/>
        <v>0</v>
      </c>
      <c r="E29" s="29" t="s">
        <v>7</v>
      </c>
      <c r="F29" s="29">
        <f t="shared" si="2"/>
        <v>0</v>
      </c>
      <c r="G29" s="206">
        <f t="shared" si="7"/>
        <v>0</v>
      </c>
      <c r="H29" s="29" t="s">
        <v>8</v>
      </c>
      <c r="I29" s="29">
        <f t="shared" si="4"/>
        <v>0</v>
      </c>
      <c r="J29" s="206">
        <f t="shared" si="8"/>
        <v>0</v>
      </c>
      <c r="K29" s="29" t="s">
        <v>8</v>
      </c>
    </row>
    <row r="30" spans="1:12" x14ac:dyDescent="0.25">
      <c r="A30" s="26"/>
      <c r="B30" s="27">
        <f t="shared" si="0"/>
        <v>0</v>
      </c>
      <c r="C30" s="28"/>
      <c r="D30" s="206">
        <f t="shared" si="6"/>
        <v>0</v>
      </c>
      <c r="E30" s="29" t="s">
        <v>7</v>
      </c>
      <c r="F30" s="29">
        <f t="shared" si="2"/>
        <v>0</v>
      </c>
      <c r="G30" s="206">
        <f t="shared" si="7"/>
        <v>0</v>
      </c>
      <c r="H30" s="29" t="s">
        <v>8</v>
      </c>
      <c r="I30" s="29">
        <f t="shared" si="4"/>
        <v>0</v>
      </c>
      <c r="J30" s="206">
        <f t="shared" si="8"/>
        <v>0</v>
      </c>
      <c r="K30" s="29" t="s">
        <v>8</v>
      </c>
    </row>
    <row r="31" spans="1:12" x14ac:dyDescent="0.25">
      <c r="A31" s="26"/>
      <c r="B31" s="27">
        <f t="shared" si="0"/>
        <v>0</v>
      </c>
      <c r="C31" s="28"/>
      <c r="D31" s="206">
        <f t="shared" si="6"/>
        <v>0</v>
      </c>
      <c r="E31" s="29" t="s">
        <v>7</v>
      </c>
      <c r="F31" s="29">
        <f t="shared" si="2"/>
        <v>0</v>
      </c>
      <c r="G31" s="206">
        <f t="shared" si="7"/>
        <v>0</v>
      </c>
      <c r="H31" s="29" t="s">
        <v>8</v>
      </c>
      <c r="I31" s="29">
        <f t="shared" si="4"/>
        <v>0</v>
      </c>
      <c r="J31" s="206">
        <f t="shared" si="8"/>
        <v>0</v>
      </c>
      <c r="K31" s="29" t="s">
        <v>8</v>
      </c>
    </row>
    <row r="32" spans="1:12" x14ac:dyDescent="0.25">
      <c r="A32" s="26"/>
      <c r="B32" s="27">
        <f t="shared" si="0"/>
        <v>0</v>
      </c>
      <c r="C32" s="28"/>
      <c r="D32" s="206">
        <f t="shared" si="6"/>
        <v>0</v>
      </c>
      <c r="E32" s="29" t="s">
        <v>7</v>
      </c>
      <c r="F32" s="29">
        <f t="shared" si="2"/>
        <v>0</v>
      </c>
      <c r="G32" s="206">
        <f t="shared" si="7"/>
        <v>0</v>
      </c>
      <c r="H32" s="29" t="s">
        <v>8</v>
      </c>
      <c r="I32" s="29">
        <f t="shared" si="4"/>
        <v>0</v>
      </c>
      <c r="J32" s="206">
        <f t="shared" si="8"/>
        <v>0</v>
      </c>
      <c r="K32" s="29" t="s">
        <v>8</v>
      </c>
    </row>
    <row r="33" spans="1:11" x14ac:dyDescent="0.25">
      <c r="A33" s="26"/>
      <c r="B33" s="27">
        <f t="shared" si="0"/>
        <v>0</v>
      </c>
      <c r="C33" s="28"/>
      <c r="D33" s="206">
        <f t="shared" si="6"/>
        <v>0</v>
      </c>
      <c r="E33" s="29" t="s">
        <v>7</v>
      </c>
      <c r="F33" s="29">
        <f t="shared" si="2"/>
        <v>0</v>
      </c>
      <c r="G33" s="206">
        <f t="shared" si="7"/>
        <v>0</v>
      </c>
      <c r="H33" s="29" t="s">
        <v>8</v>
      </c>
      <c r="I33" s="29">
        <f t="shared" si="4"/>
        <v>0</v>
      </c>
      <c r="J33" s="206">
        <f t="shared" si="8"/>
        <v>0</v>
      </c>
      <c r="K33" s="29" t="s">
        <v>8</v>
      </c>
    </row>
    <row r="34" spans="1:11" x14ac:dyDescent="0.25">
      <c r="A34" s="26"/>
      <c r="B34" s="27">
        <f t="shared" si="0"/>
        <v>0</v>
      </c>
      <c r="C34" s="28"/>
      <c r="D34" s="206">
        <f t="shared" si="6"/>
        <v>0</v>
      </c>
      <c r="E34" s="29" t="s">
        <v>7</v>
      </c>
      <c r="F34" s="29">
        <f t="shared" si="2"/>
        <v>0</v>
      </c>
      <c r="G34" s="206">
        <f t="shared" si="7"/>
        <v>0</v>
      </c>
      <c r="H34" s="29" t="s">
        <v>8</v>
      </c>
      <c r="I34" s="29">
        <f t="shared" si="4"/>
        <v>0</v>
      </c>
      <c r="J34" s="206">
        <f t="shared" si="8"/>
        <v>0</v>
      </c>
      <c r="K34" s="29" t="s">
        <v>8</v>
      </c>
    </row>
    <row r="35" spans="1:11" x14ac:dyDescent="0.25">
      <c r="A35" s="26"/>
      <c r="B35" s="27">
        <f t="shared" si="0"/>
        <v>0</v>
      </c>
      <c r="C35" s="28"/>
      <c r="D35" s="206">
        <f t="shared" si="6"/>
        <v>0</v>
      </c>
      <c r="E35" s="29" t="s">
        <v>7</v>
      </c>
      <c r="F35" s="29">
        <f t="shared" si="2"/>
        <v>0</v>
      </c>
      <c r="G35" s="206">
        <f t="shared" si="7"/>
        <v>0</v>
      </c>
      <c r="H35" s="29" t="s">
        <v>8</v>
      </c>
      <c r="I35" s="29">
        <f t="shared" si="4"/>
        <v>0</v>
      </c>
      <c r="J35" s="206">
        <f t="shared" si="8"/>
        <v>0</v>
      </c>
      <c r="K35" s="29" t="s">
        <v>8</v>
      </c>
    </row>
    <row r="36" spans="1:11" x14ac:dyDescent="0.25">
      <c r="A36" s="26"/>
      <c r="B36" s="27">
        <f t="shared" si="0"/>
        <v>0</v>
      </c>
      <c r="C36" s="28"/>
      <c r="D36" s="206">
        <f t="shared" si="6"/>
        <v>0</v>
      </c>
      <c r="E36" s="29" t="s">
        <v>7</v>
      </c>
      <c r="F36" s="29">
        <f t="shared" si="2"/>
        <v>0</v>
      </c>
      <c r="G36" s="206">
        <f t="shared" si="7"/>
        <v>0</v>
      </c>
      <c r="H36" s="29" t="s">
        <v>8</v>
      </c>
      <c r="I36" s="29">
        <f t="shared" si="4"/>
        <v>0</v>
      </c>
      <c r="J36" s="206">
        <f t="shared" si="8"/>
        <v>0</v>
      </c>
      <c r="K36" s="29" t="s">
        <v>8</v>
      </c>
    </row>
    <row r="37" spans="1:11" x14ac:dyDescent="0.25">
      <c r="A37" s="26"/>
      <c r="B37" s="27">
        <f t="shared" si="0"/>
        <v>0</v>
      </c>
      <c r="C37" s="28"/>
      <c r="D37" s="206">
        <f t="shared" si="6"/>
        <v>0</v>
      </c>
      <c r="E37" s="29" t="s">
        <v>7</v>
      </c>
      <c r="F37" s="29">
        <f t="shared" si="2"/>
        <v>0</v>
      </c>
      <c r="G37" s="206">
        <f t="shared" si="7"/>
        <v>0</v>
      </c>
      <c r="H37" s="29" t="s">
        <v>8</v>
      </c>
      <c r="I37" s="29">
        <f t="shared" si="4"/>
        <v>0</v>
      </c>
      <c r="J37" s="206">
        <f t="shared" si="8"/>
        <v>0</v>
      </c>
      <c r="K37" s="29" t="s">
        <v>8</v>
      </c>
    </row>
    <row r="38" spans="1:11" x14ac:dyDescent="0.25">
      <c r="A38" s="26"/>
      <c r="B38" s="27">
        <f t="shared" si="0"/>
        <v>0</v>
      </c>
      <c r="C38" s="28"/>
      <c r="D38" s="206">
        <f t="shared" si="6"/>
        <v>0</v>
      </c>
      <c r="E38" s="29" t="s">
        <v>7</v>
      </c>
      <c r="F38" s="29">
        <f t="shared" si="2"/>
        <v>0</v>
      </c>
      <c r="G38" s="206">
        <f t="shared" si="7"/>
        <v>0</v>
      </c>
      <c r="H38" s="29" t="s">
        <v>8</v>
      </c>
      <c r="I38" s="29">
        <f t="shared" si="4"/>
        <v>0</v>
      </c>
      <c r="J38" s="206">
        <f t="shared" si="8"/>
        <v>0</v>
      </c>
      <c r="K38" s="29" t="s">
        <v>8</v>
      </c>
    </row>
    <row r="39" spans="1:11" x14ac:dyDescent="0.25">
      <c r="A39" s="26"/>
      <c r="B39" s="27">
        <f t="shared" si="0"/>
        <v>0</v>
      </c>
      <c r="C39" s="28"/>
      <c r="D39" s="206">
        <f t="shared" si="6"/>
        <v>0</v>
      </c>
      <c r="E39" s="29" t="s">
        <v>7</v>
      </c>
      <c r="F39" s="29">
        <f t="shared" si="2"/>
        <v>0</v>
      </c>
      <c r="G39" s="206">
        <f t="shared" si="7"/>
        <v>0</v>
      </c>
      <c r="H39" s="29" t="s">
        <v>8</v>
      </c>
      <c r="I39" s="29">
        <f t="shared" si="4"/>
        <v>0</v>
      </c>
      <c r="J39" s="206">
        <f t="shared" si="8"/>
        <v>0</v>
      </c>
      <c r="K39" s="29" t="s">
        <v>8</v>
      </c>
    </row>
    <row r="40" spans="1:11" x14ac:dyDescent="0.25">
      <c r="A40" s="26"/>
      <c r="B40" s="27">
        <f t="shared" si="0"/>
        <v>0</v>
      </c>
      <c r="C40" s="28"/>
      <c r="D40" s="206">
        <f t="shared" si="6"/>
        <v>0</v>
      </c>
      <c r="E40" s="29" t="s">
        <v>7</v>
      </c>
      <c r="F40" s="29">
        <f t="shared" si="2"/>
        <v>0</v>
      </c>
      <c r="G40" s="206">
        <f t="shared" si="7"/>
        <v>0</v>
      </c>
      <c r="H40" s="29" t="s">
        <v>8</v>
      </c>
      <c r="I40" s="29">
        <f t="shared" si="4"/>
        <v>0</v>
      </c>
      <c r="J40" s="206">
        <f t="shared" si="8"/>
        <v>0</v>
      </c>
      <c r="K40" s="29" t="s">
        <v>8</v>
      </c>
    </row>
    <row r="41" spans="1:11" x14ac:dyDescent="0.25">
      <c r="A41" s="26"/>
      <c r="B41" s="27">
        <f t="shared" si="0"/>
        <v>0</v>
      </c>
      <c r="C41" s="28"/>
      <c r="D41" s="206">
        <f t="shared" si="6"/>
        <v>0</v>
      </c>
      <c r="E41" s="29" t="s">
        <v>7</v>
      </c>
      <c r="F41" s="29">
        <f t="shared" si="2"/>
        <v>0</v>
      </c>
      <c r="G41" s="206">
        <f t="shared" si="7"/>
        <v>0</v>
      </c>
      <c r="H41" s="29" t="s">
        <v>8</v>
      </c>
      <c r="I41" s="29">
        <f t="shared" si="4"/>
        <v>0</v>
      </c>
      <c r="J41" s="206">
        <f t="shared" si="8"/>
        <v>0</v>
      </c>
      <c r="K41" s="29" t="s">
        <v>8</v>
      </c>
    </row>
    <row r="42" spans="1:11" x14ac:dyDescent="0.25">
      <c r="A42" s="26"/>
      <c r="B42" s="27">
        <f t="shared" si="0"/>
        <v>0</v>
      </c>
      <c r="C42" s="28"/>
      <c r="D42" s="206">
        <f t="shared" si="6"/>
        <v>0</v>
      </c>
      <c r="E42" s="29" t="s">
        <v>7</v>
      </c>
      <c r="F42" s="29">
        <f t="shared" si="2"/>
        <v>0</v>
      </c>
      <c r="G42" s="206">
        <f t="shared" si="7"/>
        <v>0</v>
      </c>
      <c r="H42" s="29" t="s">
        <v>8</v>
      </c>
      <c r="I42" s="29">
        <f t="shared" si="4"/>
        <v>0</v>
      </c>
      <c r="J42" s="206">
        <f t="shared" si="8"/>
        <v>0</v>
      </c>
      <c r="K42" s="29" t="s">
        <v>8</v>
      </c>
    </row>
    <row r="43" spans="1:11" x14ac:dyDescent="0.25">
      <c r="A43" s="26"/>
      <c r="B43" s="27">
        <f t="shared" si="0"/>
        <v>0</v>
      </c>
      <c r="C43" s="28"/>
      <c r="D43" s="206">
        <f t="shared" si="6"/>
        <v>0</v>
      </c>
      <c r="E43" s="29" t="s">
        <v>7</v>
      </c>
      <c r="F43" s="29">
        <f t="shared" si="2"/>
        <v>0</v>
      </c>
      <c r="G43" s="206">
        <f t="shared" si="7"/>
        <v>0</v>
      </c>
      <c r="H43" s="29" t="s">
        <v>8</v>
      </c>
      <c r="I43" s="29">
        <f t="shared" si="4"/>
        <v>0</v>
      </c>
      <c r="J43" s="206">
        <f t="shared" si="8"/>
        <v>0</v>
      </c>
      <c r="K43" s="29" t="s">
        <v>8</v>
      </c>
    </row>
    <row r="44" spans="1:11" x14ac:dyDescent="0.25">
      <c r="A44" s="26"/>
      <c r="B44" s="27">
        <f t="shared" si="0"/>
        <v>0</v>
      </c>
      <c r="C44" s="28"/>
      <c r="D44" s="206">
        <f t="shared" si="6"/>
        <v>0</v>
      </c>
      <c r="E44" s="29" t="s">
        <v>7</v>
      </c>
      <c r="F44" s="29">
        <f t="shared" si="2"/>
        <v>0</v>
      </c>
      <c r="G44" s="206">
        <f t="shared" si="7"/>
        <v>0</v>
      </c>
      <c r="H44" s="29" t="s">
        <v>8</v>
      </c>
      <c r="I44" s="29">
        <f t="shared" si="4"/>
        <v>0</v>
      </c>
      <c r="J44" s="206">
        <f t="shared" si="8"/>
        <v>0</v>
      </c>
      <c r="K44" s="29" t="s">
        <v>8</v>
      </c>
    </row>
    <row r="45" spans="1:11" x14ac:dyDescent="0.25">
      <c r="A45" s="26"/>
      <c r="B45" s="27">
        <f t="shared" si="0"/>
        <v>0</v>
      </c>
      <c r="C45" s="28"/>
      <c r="D45" s="206">
        <f t="shared" si="6"/>
        <v>0</v>
      </c>
      <c r="E45" s="29" t="s">
        <v>7</v>
      </c>
      <c r="F45" s="29">
        <f t="shared" si="2"/>
        <v>0</v>
      </c>
      <c r="G45" s="206">
        <f t="shared" si="7"/>
        <v>0</v>
      </c>
      <c r="H45" s="29" t="s">
        <v>8</v>
      </c>
      <c r="I45" s="29">
        <f t="shared" si="4"/>
        <v>0</v>
      </c>
      <c r="J45" s="206">
        <f t="shared" si="8"/>
        <v>0</v>
      </c>
      <c r="K45" s="29" t="s">
        <v>8</v>
      </c>
    </row>
    <row r="46" spans="1:11" x14ac:dyDescent="0.25">
      <c r="A46" s="26"/>
      <c r="B46" s="27">
        <f t="shared" si="0"/>
        <v>0</v>
      </c>
      <c r="C46" s="28"/>
      <c r="D46" s="206">
        <f t="shared" si="6"/>
        <v>0</v>
      </c>
      <c r="E46" s="29" t="s">
        <v>7</v>
      </c>
      <c r="F46" s="29">
        <f t="shared" si="2"/>
        <v>0</v>
      </c>
      <c r="G46" s="206">
        <f t="shared" si="7"/>
        <v>0</v>
      </c>
      <c r="H46" s="29" t="s">
        <v>8</v>
      </c>
      <c r="I46" s="29">
        <f t="shared" si="4"/>
        <v>0</v>
      </c>
      <c r="J46" s="206">
        <f t="shared" si="8"/>
        <v>0</v>
      </c>
      <c r="K46" s="29" t="s">
        <v>8</v>
      </c>
    </row>
    <row r="47" spans="1:11" x14ac:dyDescent="0.25">
      <c r="A47" s="26"/>
      <c r="B47" s="27">
        <f t="shared" si="0"/>
        <v>0</v>
      </c>
      <c r="C47" s="28"/>
      <c r="D47" s="206">
        <f t="shared" si="6"/>
        <v>0</v>
      </c>
      <c r="E47" s="29" t="s">
        <v>7</v>
      </c>
      <c r="F47" s="29">
        <f t="shared" si="2"/>
        <v>0</v>
      </c>
      <c r="G47" s="206">
        <f t="shared" si="7"/>
        <v>0</v>
      </c>
      <c r="H47" s="29" t="s">
        <v>8</v>
      </c>
      <c r="I47" s="29">
        <f t="shared" si="4"/>
        <v>0</v>
      </c>
      <c r="J47" s="206">
        <f t="shared" si="8"/>
        <v>0</v>
      </c>
      <c r="K47" s="29" t="s">
        <v>8</v>
      </c>
    </row>
    <row r="48" spans="1:11" x14ac:dyDescent="0.25">
      <c r="A48" s="26"/>
      <c r="B48" s="27">
        <f t="shared" si="0"/>
        <v>0</v>
      </c>
      <c r="C48" s="28"/>
      <c r="D48" s="206">
        <f t="shared" si="6"/>
        <v>0</v>
      </c>
      <c r="E48" s="29" t="s">
        <v>7</v>
      </c>
      <c r="F48" s="29">
        <f t="shared" si="2"/>
        <v>0</v>
      </c>
      <c r="G48" s="206">
        <f t="shared" si="7"/>
        <v>0</v>
      </c>
      <c r="H48" s="29" t="s">
        <v>8</v>
      </c>
      <c r="I48" s="29">
        <f t="shared" si="4"/>
        <v>0</v>
      </c>
      <c r="J48" s="206">
        <f t="shared" si="8"/>
        <v>0</v>
      </c>
      <c r="K48" s="29" t="s">
        <v>8</v>
      </c>
    </row>
    <row r="49" spans="1:11" x14ac:dyDescent="0.25">
      <c r="A49" s="26"/>
      <c r="B49" s="27">
        <f t="shared" si="0"/>
        <v>0</v>
      </c>
      <c r="C49" s="28"/>
      <c r="D49" s="206">
        <f t="shared" si="6"/>
        <v>0</v>
      </c>
      <c r="E49" s="29" t="s">
        <v>7</v>
      </c>
      <c r="F49" s="29">
        <f t="shared" si="2"/>
        <v>0</v>
      </c>
      <c r="G49" s="206">
        <f t="shared" si="7"/>
        <v>0</v>
      </c>
      <c r="H49" s="29" t="s">
        <v>8</v>
      </c>
      <c r="I49" s="29">
        <f t="shared" si="4"/>
        <v>0</v>
      </c>
      <c r="J49" s="206">
        <f t="shared" si="8"/>
        <v>0</v>
      </c>
      <c r="K49" s="29" t="s">
        <v>8</v>
      </c>
    </row>
    <row r="50" spans="1:11" x14ac:dyDescent="0.25">
      <c r="A50" s="26"/>
      <c r="B50" s="27">
        <f t="shared" si="0"/>
        <v>0</v>
      </c>
      <c r="C50" s="28"/>
      <c r="D50" s="206">
        <f t="shared" si="6"/>
        <v>0</v>
      </c>
      <c r="E50" s="29" t="s">
        <v>7</v>
      </c>
      <c r="F50" s="29">
        <f t="shared" si="2"/>
        <v>0</v>
      </c>
      <c r="G50" s="206">
        <f t="shared" si="7"/>
        <v>0</v>
      </c>
      <c r="H50" s="29" t="s">
        <v>8</v>
      </c>
      <c r="I50" s="29">
        <f t="shared" si="4"/>
        <v>0</v>
      </c>
      <c r="J50" s="206">
        <f t="shared" si="8"/>
        <v>0</v>
      </c>
      <c r="K50" s="29" t="s">
        <v>8</v>
      </c>
    </row>
    <row r="51" spans="1:11" x14ac:dyDescent="0.25">
      <c r="A51" s="26"/>
      <c r="B51" s="27">
        <f t="shared" si="0"/>
        <v>0</v>
      </c>
      <c r="C51" s="28"/>
      <c r="D51" s="206">
        <f t="shared" si="6"/>
        <v>0</v>
      </c>
      <c r="E51" s="29" t="s">
        <v>7</v>
      </c>
      <c r="F51" s="29">
        <f t="shared" si="2"/>
        <v>0</v>
      </c>
      <c r="G51" s="206">
        <f t="shared" si="7"/>
        <v>0</v>
      </c>
      <c r="H51" s="29" t="s">
        <v>8</v>
      </c>
      <c r="I51" s="29">
        <f t="shared" si="4"/>
        <v>0</v>
      </c>
      <c r="J51" s="206">
        <f t="shared" si="8"/>
        <v>0</v>
      </c>
      <c r="K51" s="29" t="s">
        <v>8</v>
      </c>
    </row>
    <row r="52" spans="1:11" x14ac:dyDescent="0.25">
      <c r="A52" s="26"/>
      <c r="B52" s="27">
        <f t="shared" si="0"/>
        <v>0</v>
      </c>
      <c r="C52" s="28"/>
      <c r="D52" s="206">
        <f t="shared" si="6"/>
        <v>0</v>
      </c>
      <c r="E52" s="29" t="s">
        <v>7</v>
      </c>
      <c r="F52" s="29">
        <f t="shared" si="2"/>
        <v>0</v>
      </c>
      <c r="G52" s="206">
        <f t="shared" si="7"/>
        <v>0</v>
      </c>
      <c r="H52" s="29" t="s">
        <v>8</v>
      </c>
      <c r="I52" s="29">
        <f t="shared" si="4"/>
        <v>0</v>
      </c>
      <c r="J52" s="206">
        <f t="shared" si="8"/>
        <v>0</v>
      </c>
      <c r="K52" s="29" t="s">
        <v>8</v>
      </c>
    </row>
    <row r="53" spans="1:11" x14ac:dyDescent="0.25">
      <c r="A53" s="26"/>
      <c r="B53" s="27">
        <f t="shared" si="0"/>
        <v>0</v>
      </c>
      <c r="C53" s="28"/>
      <c r="D53" s="206">
        <f t="shared" si="6"/>
        <v>0</v>
      </c>
      <c r="E53" s="29" t="s">
        <v>7</v>
      </c>
      <c r="F53" s="29">
        <f t="shared" si="2"/>
        <v>0</v>
      </c>
      <c r="G53" s="206">
        <f t="shared" si="7"/>
        <v>0</v>
      </c>
      <c r="H53" s="29" t="s">
        <v>8</v>
      </c>
      <c r="I53" s="29">
        <f t="shared" si="4"/>
        <v>0</v>
      </c>
      <c r="J53" s="206">
        <f t="shared" si="8"/>
        <v>0</v>
      </c>
      <c r="K53" s="29" t="s">
        <v>8</v>
      </c>
    </row>
    <row r="54" spans="1:11" x14ac:dyDescent="0.25">
      <c r="A54" s="26"/>
      <c r="B54" s="27">
        <f t="shared" si="0"/>
        <v>0</v>
      </c>
      <c r="C54" s="28"/>
      <c r="D54" s="206">
        <f t="shared" si="6"/>
        <v>0</v>
      </c>
      <c r="E54" s="29" t="s">
        <v>7</v>
      </c>
      <c r="F54" s="29">
        <f t="shared" si="2"/>
        <v>0</v>
      </c>
      <c r="G54" s="206">
        <f t="shared" si="7"/>
        <v>0</v>
      </c>
      <c r="H54" s="29" t="s">
        <v>8</v>
      </c>
      <c r="I54" s="29">
        <f t="shared" si="4"/>
        <v>0</v>
      </c>
      <c r="J54" s="206">
        <f t="shared" si="8"/>
        <v>0</v>
      </c>
      <c r="K54" s="29" t="s">
        <v>8</v>
      </c>
    </row>
    <row r="55" spans="1:11" x14ac:dyDescent="0.25">
      <c r="A55" s="26"/>
      <c r="B55" s="27">
        <f t="shared" si="0"/>
        <v>0</v>
      </c>
      <c r="C55" s="28"/>
      <c r="D55" s="206">
        <f t="shared" si="6"/>
        <v>0</v>
      </c>
      <c r="E55" s="29" t="s">
        <v>7</v>
      </c>
      <c r="F55" s="29">
        <f t="shared" si="2"/>
        <v>0</v>
      </c>
      <c r="G55" s="206">
        <f t="shared" si="7"/>
        <v>0</v>
      </c>
      <c r="H55" s="29" t="s">
        <v>8</v>
      </c>
      <c r="I55" s="29">
        <f t="shared" si="4"/>
        <v>0</v>
      </c>
      <c r="J55" s="206">
        <f t="shared" si="8"/>
        <v>0</v>
      </c>
      <c r="K55" s="29" t="s">
        <v>8</v>
      </c>
    </row>
    <row r="56" spans="1:11" x14ac:dyDescent="0.25">
      <c r="A56" s="26"/>
      <c r="B56" s="27">
        <f t="shared" si="0"/>
        <v>0</v>
      </c>
      <c r="C56" s="28"/>
      <c r="D56" s="206">
        <f t="shared" si="6"/>
        <v>0</v>
      </c>
      <c r="E56" s="29" t="s">
        <v>7</v>
      </c>
      <c r="F56" s="29">
        <f t="shared" si="2"/>
        <v>0</v>
      </c>
      <c r="G56" s="206">
        <f t="shared" si="7"/>
        <v>0</v>
      </c>
      <c r="H56" s="29" t="s">
        <v>8</v>
      </c>
      <c r="I56" s="29">
        <f t="shared" si="4"/>
        <v>0</v>
      </c>
      <c r="J56" s="206">
        <f t="shared" si="8"/>
        <v>0</v>
      </c>
      <c r="K56" s="29" t="s">
        <v>8</v>
      </c>
    </row>
    <row r="57" spans="1:11" x14ac:dyDescent="0.25">
      <c r="A57" s="26"/>
      <c r="B57" s="27">
        <f t="shared" si="0"/>
        <v>0</v>
      </c>
      <c r="C57" s="28"/>
      <c r="D57" s="206">
        <f t="shared" si="6"/>
        <v>0</v>
      </c>
      <c r="E57" s="29" t="s">
        <v>7</v>
      </c>
      <c r="F57" s="29">
        <f t="shared" si="2"/>
        <v>0</v>
      </c>
      <c r="G57" s="206">
        <f t="shared" si="7"/>
        <v>0</v>
      </c>
      <c r="H57" s="29" t="s">
        <v>8</v>
      </c>
      <c r="I57" s="29">
        <f t="shared" si="4"/>
        <v>0</v>
      </c>
      <c r="J57" s="206">
        <f t="shared" si="8"/>
        <v>0</v>
      </c>
      <c r="K57" s="29" t="s">
        <v>8</v>
      </c>
    </row>
    <row r="58" spans="1:11" x14ac:dyDescent="0.25">
      <c r="A58" s="26"/>
      <c r="B58" s="27">
        <f t="shared" si="0"/>
        <v>0</v>
      </c>
      <c r="C58" s="28"/>
      <c r="D58" s="206">
        <f t="shared" si="6"/>
        <v>0</v>
      </c>
      <c r="E58" s="29" t="s">
        <v>7</v>
      </c>
      <c r="F58" s="29">
        <f t="shared" si="2"/>
        <v>0</v>
      </c>
      <c r="G58" s="206">
        <f t="shared" si="7"/>
        <v>0</v>
      </c>
      <c r="H58" s="29" t="s">
        <v>8</v>
      </c>
      <c r="I58" s="29">
        <f t="shared" si="4"/>
        <v>0</v>
      </c>
      <c r="J58" s="206">
        <f t="shared" si="8"/>
        <v>0</v>
      </c>
      <c r="K58" s="29" t="s">
        <v>8</v>
      </c>
    </row>
    <row r="59" spans="1:11" x14ac:dyDescent="0.25">
      <c r="A59" s="26"/>
      <c r="B59" s="27">
        <f t="shared" si="0"/>
        <v>0</v>
      </c>
      <c r="C59" s="28"/>
      <c r="D59" s="206">
        <f t="shared" si="6"/>
        <v>0</v>
      </c>
      <c r="E59" s="29" t="s">
        <v>7</v>
      </c>
      <c r="F59" s="29">
        <f t="shared" si="2"/>
        <v>0</v>
      </c>
      <c r="G59" s="206">
        <f t="shared" si="7"/>
        <v>0</v>
      </c>
      <c r="H59" s="29" t="s">
        <v>8</v>
      </c>
      <c r="I59" s="29">
        <f t="shared" si="4"/>
        <v>0</v>
      </c>
      <c r="J59" s="206">
        <f t="shared" si="8"/>
        <v>0</v>
      </c>
      <c r="K59" s="29" t="s">
        <v>8</v>
      </c>
    </row>
    <row r="60" spans="1:11" x14ac:dyDescent="0.25">
      <c r="A60" s="26"/>
      <c r="B60" s="27">
        <f t="shared" si="0"/>
        <v>0</v>
      </c>
      <c r="C60" s="28"/>
      <c r="D60" s="206">
        <f t="shared" si="6"/>
        <v>0</v>
      </c>
      <c r="E60" s="29" t="s">
        <v>7</v>
      </c>
      <c r="F60" s="29">
        <f t="shared" si="2"/>
        <v>0</v>
      </c>
      <c r="G60" s="206">
        <f t="shared" si="7"/>
        <v>0</v>
      </c>
      <c r="H60" s="29" t="s">
        <v>8</v>
      </c>
      <c r="I60" s="29">
        <f t="shared" si="4"/>
        <v>0</v>
      </c>
      <c r="J60" s="206">
        <f t="shared" si="8"/>
        <v>0</v>
      </c>
      <c r="K60" s="29" t="s">
        <v>8</v>
      </c>
    </row>
    <row r="61" spans="1:11" x14ac:dyDescent="0.25">
      <c r="A61" s="26"/>
      <c r="B61" s="27">
        <f t="shared" si="0"/>
        <v>0</v>
      </c>
      <c r="C61" s="28"/>
      <c r="D61" s="206">
        <f t="shared" si="6"/>
        <v>0</v>
      </c>
      <c r="E61" s="29" t="s">
        <v>7</v>
      </c>
      <c r="F61" s="29">
        <f t="shared" si="2"/>
        <v>0</v>
      </c>
      <c r="G61" s="206">
        <f t="shared" si="7"/>
        <v>0</v>
      </c>
      <c r="H61" s="29" t="s">
        <v>8</v>
      </c>
      <c r="I61" s="29">
        <f t="shared" si="4"/>
        <v>0</v>
      </c>
      <c r="J61" s="206">
        <f t="shared" si="8"/>
        <v>0</v>
      </c>
      <c r="K61" s="29" t="s">
        <v>8</v>
      </c>
    </row>
    <row r="62" spans="1:11" x14ac:dyDescent="0.25">
      <c r="A62" s="26"/>
      <c r="B62" s="27">
        <f t="shared" si="0"/>
        <v>0</v>
      </c>
      <c r="C62" s="28"/>
      <c r="D62" s="206">
        <f t="shared" si="6"/>
        <v>0</v>
      </c>
      <c r="E62" s="29" t="s">
        <v>7</v>
      </c>
      <c r="F62" s="29">
        <f t="shared" si="2"/>
        <v>0</v>
      </c>
      <c r="G62" s="206">
        <f t="shared" si="7"/>
        <v>0</v>
      </c>
      <c r="H62" s="29" t="s">
        <v>8</v>
      </c>
      <c r="I62" s="29">
        <f t="shared" si="4"/>
        <v>0</v>
      </c>
      <c r="J62" s="206">
        <f t="shared" si="8"/>
        <v>0</v>
      </c>
      <c r="K62" s="29" t="s">
        <v>8</v>
      </c>
    </row>
    <row r="63" spans="1:11" x14ac:dyDescent="0.25">
      <c r="A63" s="26"/>
      <c r="B63" s="27">
        <f t="shared" si="0"/>
        <v>0</v>
      </c>
      <c r="C63" s="28"/>
      <c r="D63" s="206">
        <f t="shared" si="6"/>
        <v>0</v>
      </c>
      <c r="E63" s="29" t="s">
        <v>7</v>
      </c>
      <c r="F63" s="29">
        <f t="shared" si="2"/>
        <v>0</v>
      </c>
      <c r="G63" s="206">
        <f t="shared" si="7"/>
        <v>0</v>
      </c>
      <c r="H63" s="29" t="s">
        <v>8</v>
      </c>
      <c r="I63" s="29">
        <f t="shared" si="4"/>
        <v>0</v>
      </c>
      <c r="J63" s="206">
        <f t="shared" si="8"/>
        <v>0</v>
      </c>
      <c r="K63" s="29" t="s">
        <v>8</v>
      </c>
    </row>
    <row r="64" spans="1:11" x14ac:dyDescent="0.25">
      <c r="A64" s="26"/>
      <c r="B64" s="27">
        <f t="shared" si="0"/>
        <v>0</v>
      </c>
      <c r="C64" s="28"/>
      <c r="D64" s="206">
        <f t="shared" si="6"/>
        <v>0</v>
      </c>
      <c r="E64" s="29" t="s">
        <v>7</v>
      </c>
      <c r="F64" s="29">
        <f t="shared" si="2"/>
        <v>0</v>
      </c>
      <c r="G64" s="206">
        <f t="shared" si="7"/>
        <v>0</v>
      </c>
      <c r="H64" s="29" t="s">
        <v>8</v>
      </c>
      <c r="I64" s="29">
        <f t="shared" si="4"/>
        <v>0</v>
      </c>
      <c r="J64" s="206">
        <f t="shared" si="8"/>
        <v>0</v>
      </c>
      <c r="K64" s="29" t="s">
        <v>8</v>
      </c>
    </row>
    <row r="65" spans="1:11" x14ac:dyDescent="0.25">
      <c r="A65" s="26"/>
      <c r="B65" s="27">
        <f t="shared" si="0"/>
        <v>0</v>
      </c>
      <c r="C65" s="28"/>
      <c r="D65" s="206">
        <f t="shared" si="6"/>
        <v>0</v>
      </c>
      <c r="E65" s="29" t="s">
        <v>7</v>
      </c>
      <c r="F65" s="29">
        <f t="shared" si="2"/>
        <v>0</v>
      </c>
      <c r="G65" s="206">
        <f t="shared" si="7"/>
        <v>0</v>
      </c>
      <c r="H65" s="29" t="s">
        <v>8</v>
      </c>
      <c r="I65" s="29">
        <f t="shared" si="4"/>
        <v>0</v>
      </c>
      <c r="J65" s="206">
        <f t="shared" si="8"/>
        <v>0</v>
      </c>
      <c r="K65" s="29" t="s">
        <v>8</v>
      </c>
    </row>
    <row r="66" spans="1:11" x14ac:dyDescent="0.25">
      <c r="A66" s="26"/>
      <c r="B66" s="27">
        <f t="shared" si="0"/>
        <v>0</v>
      </c>
      <c r="C66" s="28"/>
      <c r="D66" s="206">
        <f t="shared" si="6"/>
        <v>0</v>
      </c>
      <c r="E66" s="29" t="s">
        <v>7</v>
      </c>
      <c r="F66" s="29">
        <f t="shared" si="2"/>
        <v>0</v>
      </c>
      <c r="G66" s="206">
        <f t="shared" si="7"/>
        <v>0</v>
      </c>
      <c r="H66" s="29" t="s">
        <v>8</v>
      </c>
      <c r="I66" s="29">
        <f t="shared" si="4"/>
        <v>0</v>
      </c>
      <c r="J66" s="206">
        <f t="shared" si="8"/>
        <v>0</v>
      </c>
      <c r="K66" s="29" t="s">
        <v>8</v>
      </c>
    </row>
    <row r="67" spans="1:11" x14ac:dyDescent="0.25">
      <c r="A67" s="26"/>
      <c r="B67" s="27">
        <f t="shared" si="0"/>
        <v>0</v>
      </c>
      <c r="C67" s="28"/>
      <c r="D67" s="206">
        <f t="shared" si="6"/>
        <v>0</v>
      </c>
      <c r="E67" s="29" t="s">
        <v>7</v>
      </c>
      <c r="F67" s="29">
        <f t="shared" si="2"/>
        <v>0</v>
      </c>
      <c r="G67" s="206">
        <f t="shared" si="7"/>
        <v>0</v>
      </c>
      <c r="H67" s="29" t="s">
        <v>8</v>
      </c>
      <c r="I67" s="29">
        <f t="shared" si="4"/>
        <v>0</v>
      </c>
      <c r="J67" s="206">
        <f t="shared" si="8"/>
        <v>0</v>
      </c>
      <c r="K67" s="29" t="s">
        <v>8</v>
      </c>
    </row>
    <row r="68" spans="1:11" x14ac:dyDescent="0.25">
      <c r="A68" s="26"/>
      <c r="B68" s="27">
        <f t="shared" si="0"/>
        <v>0</v>
      </c>
      <c r="C68" s="28"/>
      <c r="D68" s="206">
        <f t="shared" si="6"/>
        <v>0</v>
      </c>
      <c r="E68" s="29" t="s">
        <v>7</v>
      </c>
      <c r="F68" s="29">
        <f t="shared" si="2"/>
        <v>0</v>
      </c>
      <c r="G68" s="206">
        <f t="shared" si="7"/>
        <v>0</v>
      </c>
      <c r="H68" s="29" t="s">
        <v>8</v>
      </c>
      <c r="I68" s="29">
        <f t="shared" si="4"/>
        <v>0</v>
      </c>
      <c r="J68" s="206">
        <f t="shared" si="8"/>
        <v>0</v>
      </c>
      <c r="K68" s="29" t="s">
        <v>8</v>
      </c>
    </row>
    <row r="69" spans="1:11" x14ac:dyDescent="0.25">
      <c r="A69" s="26"/>
      <c r="B69" s="27">
        <f t="shared" si="0"/>
        <v>0</v>
      </c>
      <c r="C69" s="28"/>
      <c r="D69" s="206">
        <f t="shared" si="6"/>
        <v>0</v>
      </c>
      <c r="E69" s="29" t="s">
        <v>7</v>
      </c>
      <c r="F69" s="29">
        <f t="shared" si="2"/>
        <v>0</v>
      </c>
      <c r="G69" s="206">
        <f t="shared" si="7"/>
        <v>0</v>
      </c>
      <c r="H69" s="29" t="s">
        <v>8</v>
      </c>
      <c r="I69" s="29">
        <f t="shared" si="4"/>
        <v>0</v>
      </c>
      <c r="J69" s="206">
        <f t="shared" si="8"/>
        <v>0</v>
      </c>
      <c r="K69" s="29" t="s">
        <v>8</v>
      </c>
    </row>
    <row r="70" spans="1:11" x14ac:dyDescent="0.25">
      <c r="A70" s="26"/>
      <c r="B70" s="27">
        <f t="shared" si="0"/>
        <v>0</v>
      </c>
      <c r="C70" s="28"/>
      <c r="D70" s="206">
        <f t="shared" si="6"/>
        <v>0</v>
      </c>
      <c r="E70" s="29" t="s">
        <v>7</v>
      </c>
      <c r="F70" s="29">
        <f t="shared" si="2"/>
        <v>0</v>
      </c>
      <c r="G70" s="206">
        <f t="shared" si="7"/>
        <v>0</v>
      </c>
      <c r="H70" s="29" t="s">
        <v>8</v>
      </c>
      <c r="I70" s="29">
        <f t="shared" si="4"/>
        <v>0</v>
      </c>
      <c r="J70" s="206">
        <f t="shared" si="8"/>
        <v>0</v>
      </c>
      <c r="K70" s="29" t="s">
        <v>8</v>
      </c>
    </row>
    <row r="71" spans="1:11" x14ac:dyDescent="0.25">
      <c r="A71" s="26"/>
      <c r="B71" s="27">
        <f t="shared" si="0"/>
        <v>0</v>
      </c>
      <c r="C71" s="28"/>
      <c r="D71" s="206">
        <f t="shared" si="6"/>
        <v>0</v>
      </c>
      <c r="E71" s="29" t="s">
        <v>7</v>
      </c>
      <c r="F71" s="29">
        <f t="shared" si="2"/>
        <v>0</v>
      </c>
      <c r="G71" s="206">
        <f t="shared" si="7"/>
        <v>0</v>
      </c>
      <c r="H71" s="29" t="s">
        <v>8</v>
      </c>
      <c r="I71" s="29">
        <f t="shared" si="4"/>
        <v>0</v>
      </c>
      <c r="J71" s="206">
        <f t="shared" si="8"/>
        <v>0</v>
      </c>
      <c r="K71" s="29" t="s">
        <v>8</v>
      </c>
    </row>
    <row r="72" spans="1:11" x14ac:dyDescent="0.25">
      <c r="A72" s="26"/>
      <c r="B72" s="27">
        <f t="shared" si="0"/>
        <v>0</v>
      </c>
      <c r="C72" s="28"/>
      <c r="D72" s="206">
        <f t="shared" si="6"/>
        <v>0</v>
      </c>
      <c r="E72" s="29" t="s">
        <v>7</v>
      </c>
      <c r="F72" s="29">
        <f t="shared" si="2"/>
        <v>0</v>
      </c>
      <c r="G72" s="206">
        <f t="shared" si="7"/>
        <v>0</v>
      </c>
      <c r="H72" s="29" t="s">
        <v>8</v>
      </c>
      <c r="I72" s="29">
        <f t="shared" si="4"/>
        <v>0</v>
      </c>
      <c r="J72" s="206">
        <f t="shared" si="8"/>
        <v>0</v>
      </c>
      <c r="K72" s="29" t="s">
        <v>8</v>
      </c>
    </row>
    <row r="73" spans="1:11" x14ac:dyDescent="0.25">
      <c r="A73" s="26"/>
      <c r="B73" s="27">
        <f t="shared" si="0"/>
        <v>0</v>
      </c>
      <c r="C73" s="28"/>
      <c r="D73" s="206">
        <f t="shared" si="6"/>
        <v>0</v>
      </c>
      <c r="E73" s="29" t="s">
        <v>7</v>
      </c>
      <c r="F73" s="29">
        <f t="shared" si="2"/>
        <v>0</v>
      </c>
      <c r="G73" s="206">
        <f t="shared" si="7"/>
        <v>0</v>
      </c>
      <c r="H73" s="29" t="s">
        <v>8</v>
      </c>
      <c r="I73" s="29">
        <f t="shared" si="4"/>
        <v>0</v>
      </c>
      <c r="J73" s="206">
        <f t="shared" si="8"/>
        <v>0</v>
      </c>
      <c r="K73" s="29" t="s">
        <v>8</v>
      </c>
    </row>
    <row r="74" spans="1:11" x14ac:dyDescent="0.25">
      <c r="A74" s="26"/>
      <c r="B74" s="27">
        <f t="shared" si="0"/>
        <v>0</v>
      </c>
      <c r="C74" s="28"/>
      <c r="D74" s="206">
        <f t="shared" si="6"/>
        <v>0</v>
      </c>
      <c r="E74" s="29" t="s">
        <v>7</v>
      </c>
      <c r="F74" s="29">
        <f t="shared" si="2"/>
        <v>0</v>
      </c>
      <c r="G74" s="206">
        <f t="shared" si="7"/>
        <v>0</v>
      </c>
      <c r="H74" s="29" t="s">
        <v>8</v>
      </c>
      <c r="I74" s="29">
        <f t="shared" si="4"/>
        <v>0</v>
      </c>
      <c r="J74" s="206">
        <f t="shared" si="8"/>
        <v>0</v>
      </c>
      <c r="K74" s="29" t="s">
        <v>8</v>
      </c>
    </row>
    <row r="75" spans="1:11" x14ac:dyDescent="0.25">
      <c r="A75" s="26"/>
      <c r="B75" s="27">
        <f t="shared" si="0"/>
        <v>0</v>
      </c>
      <c r="C75" s="28"/>
      <c r="D75" s="206">
        <f t="shared" si="6"/>
        <v>0</v>
      </c>
      <c r="E75" s="29" t="s">
        <v>7</v>
      </c>
      <c r="F75" s="29">
        <f t="shared" si="2"/>
        <v>0</v>
      </c>
      <c r="G75" s="206">
        <f t="shared" si="7"/>
        <v>0</v>
      </c>
      <c r="H75" s="29" t="s">
        <v>8</v>
      </c>
      <c r="I75" s="29">
        <f t="shared" si="4"/>
        <v>0</v>
      </c>
      <c r="J75" s="206">
        <f t="shared" si="8"/>
        <v>0</v>
      </c>
      <c r="K75" s="29" t="s">
        <v>8</v>
      </c>
    </row>
    <row r="76" spans="1:11" x14ac:dyDescent="0.25">
      <c r="A76" s="26"/>
      <c r="B76" s="27">
        <f t="shared" si="0"/>
        <v>0</v>
      </c>
      <c r="C76" s="28"/>
      <c r="D76" s="206">
        <f t="shared" si="6"/>
        <v>0</v>
      </c>
      <c r="E76" s="29" t="s">
        <v>7</v>
      </c>
      <c r="F76" s="29">
        <f t="shared" si="2"/>
        <v>0</v>
      </c>
      <c r="G76" s="206">
        <f t="shared" si="7"/>
        <v>0</v>
      </c>
      <c r="H76" s="29" t="s">
        <v>8</v>
      </c>
      <c r="I76" s="29">
        <f t="shared" si="4"/>
        <v>0</v>
      </c>
      <c r="J76" s="206">
        <f t="shared" si="8"/>
        <v>0</v>
      </c>
      <c r="K76" s="29" t="s">
        <v>8</v>
      </c>
    </row>
    <row r="77" spans="1:11" x14ac:dyDescent="0.25">
      <c r="A77" s="26"/>
      <c r="B77" s="27">
        <f t="shared" si="0"/>
        <v>0</v>
      </c>
      <c r="C77" s="28"/>
      <c r="D77" s="206">
        <f t="shared" si="6"/>
        <v>0</v>
      </c>
      <c r="E77" s="29" t="s">
        <v>7</v>
      </c>
      <c r="F77" s="29">
        <f t="shared" si="2"/>
        <v>0</v>
      </c>
      <c r="G77" s="206">
        <f t="shared" si="7"/>
        <v>0</v>
      </c>
      <c r="H77" s="29" t="s">
        <v>8</v>
      </c>
      <c r="I77" s="29">
        <f t="shared" si="4"/>
        <v>0</v>
      </c>
      <c r="J77" s="206">
        <f t="shared" si="8"/>
        <v>0</v>
      </c>
      <c r="K77" s="29" t="s">
        <v>8</v>
      </c>
    </row>
    <row r="78" spans="1:11" x14ac:dyDescent="0.25">
      <c r="A78" s="26"/>
      <c r="B78" s="27">
        <f t="shared" si="0"/>
        <v>0</v>
      </c>
      <c r="C78" s="28"/>
      <c r="D78" s="206">
        <f t="shared" si="6"/>
        <v>0</v>
      </c>
      <c r="E78" s="29" t="s">
        <v>7</v>
      </c>
      <c r="F78" s="29">
        <f t="shared" si="2"/>
        <v>0</v>
      </c>
      <c r="G78" s="206">
        <f t="shared" si="7"/>
        <v>0</v>
      </c>
      <c r="H78" s="29" t="s">
        <v>8</v>
      </c>
      <c r="I78" s="29">
        <f t="shared" si="4"/>
        <v>0</v>
      </c>
      <c r="J78" s="206">
        <f t="shared" si="8"/>
        <v>0</v>
      </c>
      <c r="K78" s="29" t="s">
        <v>8</v>
      </c>
    </row>
    <row r="79" spans="1:11" x14ac:dyDescent="0.25">
      <c r="A79" s="26"/>
      <c r="B79" s="27">
        <f t="shared" si="0"/>
        <v>0</v>
      </c>
      <c r="C79" s="28"/>
      <c r="D79" s="206">
        <f t="shared" si="6"/>
        <v>0</v>
      </c>
      <c r="E79" s="29" t="s">
        <v>7</v>
      </c>
      <c r="F79" s="29">
        <f t="shared" si="2"/>
        <v>0</v>
      </c>
      <c r="G79" s="206">
        <f t="shared" si="7"/>
        <v>0</v>
      </c>
      <c r="H79" s="29" t="s">
        <v>8</v>
      </c>
      <c r="I79" s="29">
        <f t="shared" si="4"/>
        <v>0</v>
      </c>
      <c r="J79" s="206">
        <f t="shared" si="8"/>
        <v>0</v>
      </c>
      <c r="K79" s="29" t="s">
        <v>8</v>
      </c>
    </row>
    <row r="80" spans="1:11" x14ac:dyDescent="0.25">
      <c r="A80" s="26"/>
      <c r="B80" s="27">
        <f t="shared" ref="B80:B100" si="9">IF($G$9&lt;&gt;"", $G$9, "Not applicable")</f>
        <v>0</v>
      </c>
      <c r="C80" s="28"/>
      <c r="D80" s="206">
        <f t="shared" si="6"/>
        <v>0</v>
      </c>
      <c r="E80" s="29" t="s">
        <v>7</v>
      </c>
      <c r="F80" s="29">
        <f t="shared" ref="F80:F100" si="10">$J$7</f>
        <v>0</v>
      </c>
      <c r="G80" s="206">
        <f t="shared" si="7"/>
        <v>0</v>
      </c>
      <c r="H80" s="29" t="s">
        <v>8</v>
      </c>
      <c r="I80" s="29">
        <f t="shared" ref="I80:I100" si="11">$J$9</f>
        <v>0</v>
      </c>
      <c r="J80" s="206">
        <f t="shared" si="8"/>
        <v>0</v>
      </c>
      <c r="K80" s="29" t="s">
        <v>8</v>
      </c>
    </row>
    <row r="81" spans="1:11" x14ac:dyDescent="0.25">
      <c r="A81" s="26"/>
      <c r="B81" s="27">
        <f t="shared" si="9"/>
        <v>0</v>
      </c>
      <c r="C81" s="28"/>
      <c r="D81" s="206">
        <f t="shared" si="6"/>
        <v>0</v>
      </c>
      <c r="E81" s="29" t="s">
        <v>7</v>
      </c>
      <c r="F81" s="29">
        <f t="shared" si="10"/>
        <v>0</v>
      </c>
      <c r="G81" s="206">
        <f t="shared" si="7"/>
        <v>0</v>
      </c>
      <c r="H81" s="29" t="s">
        <v>8</v>
      </c>
      <c r="I81" s="29">
        <f t="shared" si="11"/>
        <v>0</v>
      </c>
      <c r="J81" s="206">
        <f t="shared" si="8"/>
        <v>0</v>
      </c>
      <c r="K81" s="29" t="s">
        <v>8</v>
      </c>
    </row>
    <row r="82" spans="1:11" x14ac:dyDescent="0.25">
      <c r="A82" s="26"/>
      <c r="B82" s="27">
        <f t="shared" si="9"/>
        <v>0</v>
      </c>
      <c r="C82" s="28"/>
      <c r="D82" s="206">
        <f t="shared" si="6"/>
        <v>0</v>
      </c>
      <c r="E82" s="29" t="s">
        <v>7</v>
      </c>
      <c r="F82" s="29">
        <f t="shared" si="10"/>
        <v>0</v>
      </c>
      <c r="G82" s="206">
        <f t="shared" si="7"/>
        <v>0</v>
      </c>
      <c r="H82" s="29" t="s">
        <v>8</v>
      </c>
      <c r="I82" s="29">
        <f t="shared" si="11"/>
        <v>0</v>
      </c>
      <c r="J82" s="206">
        <f t="shared" si="8"/>
        <v>0</v>
      </c>
      <c r="K82" s="29" t="s">
        <v>8</v>
      </c>
    </row>
    <row r="83" spans="1:11" x14ac:dyDescent="0.25">
      <c r="A83" s="26"/>
      <c r="B83" s="27">
        <f t="shared" si="9"/>
        <v>0</v>
      </c>
      <c r="C83" s="28"/>
      <c r="D83" s="206">
        <f t="shared" si="6"/>
        <v>0</v>
      </c>
      <c r="E83" s="29" t="s">
        <v>7</v>
      </c>
      <c r="F83" s="29">
        <f t="shared" si="10"/>
        <v>0</v>
      </c>
      <c r="G83" s="206">
        <f t="shared" si="7"/>
        <v>0</v>
      </c>
      <c r="H83" s="29" t="s">
        <v>8</v>
      </c>
      <c r="I83" s="29">
        <f t="shared" si="11"/>
        <v>0</v>
      </c>
      <c r="J83" s="206">
        <f t="shared" si="8"/>
        <v>0</v>
      </c>
      <c r="K83" s="29" t="s">
        <v>8</v>
      </c>
    </row>
    <row r="84" spans="1:11" x14ac:dyDescent="0.25">
      <c r="A84" s="26"/>
      <c r="B84" s="27">
        <f t="shared" si="9"/>
        <v>0</v>
      </c>
      <c r="C84" s="28"/>
      <c r="D84" s="206">
        <f t="shared" si="6"/>
        <v>0</v>
      </c>
      <c r="E84" s="29" t="s">
        <v>7</v>
      </c>
      <c r="F84" s="29">
        <f t="shared" si="10"/>
        <v>0</v>
      </c>
      <c r="G84" s="206">
        <f t="shared" si="7"/>
        <v>0</v>
      </c>
      <c r="H84" s="29" t="s">
        <v>8</v>
      </c>
      <c r="I84" s="29">
        <f t="shared" si="11"/>
        <v>0</v>
      </c>
      <c r="J84" s="206">
        <f t="shared" si="8"/>
        <v>0</v>
      </c>
      <c r="K84" s="29" t="s">
        <v>8</v>
      </c>
    </row>
    <row r="85" spans="1:11" x14ac:dyDescent="0.25">
      <c r="A85" s="26"/>
      <c r="B85" s="27">
        <f t="shared" si="9"/>
        <v>0</v>
      </c>
      <c r="C85" s="28"/>
      <c r="D85" s="206">
        <f t="shared" si="6"/>
        <v>0</v>
      </c>
      <c r="E85" s="29" t="s">
        <v>7</v>
      </c>
      <c r="F85" s="29">
        <f t="shared" si="10"/>
        <v>0</v>
      </c>
      <c r="G85" s="206">
        <f t="shared" si="7"/>
        <v>0</v>
      </c>
      <c r="H85" s="29" t="s">
        <v>8</v>
      </c>
      <c r="I85" s="29">
        <f t="shared" si="11"/>
        <v>0</v>
      </c>
      <c r="J85" s="206">
        <f t="shared" si="8"/>
        <v>0</v>
      </c>
      <c r="K85" s="29" t="s">
        <v>8</v>
      </c>
    </row>
    <row r="86" spans="1:11" x14ac:dyDescent="0.25">
      <c r="A86" s="26"/>
      <c r="B86" s="27">
        <f t="shared" si="9"/>
        <v>0</v>
      </c>
      <c r="C86" s="28"/>
      <c r="D86" s="206">
        <f t="shared" si="6"/>
        <v>0</v>
      </c>
      <c r="E86" s="29" t="s">
        <v>7</v>
      </c>
      <c r="F86" s="29">
        <f t="shared" si="10"/>
        <v>0</v>
      </c>
      <c r="G86" s="206">
        <f t="shared" si="7"/>
        <v>0</v>
      </c>
      <c r="H86" s="29" t="s">
        <v>8</v>
      </c>
      <c r="I86" s="29">
        <f t="shared" si="11"/>
        <v>0</v>
      </c>
      <c r="J86" s="206">
        <f t="shared" si="8"/>
        <v>0</v>
      </c>
      <c r="K86" s="29" t="s">
        <v>8</v>
      </c>
    </row>
    <row r="87" spans="1:11" x14ac:dyDescent="0.25">
      <c r="A87" s="26"/>
      <c r="B87" s="27">
        <f t="shared" si="9"/>
        <v>0</v>
      </c>
      <c r="C87" s="28"/>
      <c r="D87" s="206">
        <f t="shared" si="6"/>
        <v>0</v>
      </c>
      <c r="E87" s="29" t="s">
        <v>7</v>
      </c>
      <c r="F87" s="29">
        <f t="shared" si="10"/>
        <v>0</v>
      </c>
      <c r="G87" s="206">
        <f t="shared" si="7"/>
        <v>0</v>
      </c>
      <c r="H87" s="29" t="s">
        <v>8</v>
      </c>
      <c r="I87" s="29">
        <f t="shared" si="11"/>
        <v>0</v>
      </c>
      <c r="J87" s="206">
        <f t="shared" si="8"/>
        <v>0</v>
      </c>
      <c r="K87" s="29" t="s">
        <v>8</v>
      </c>
    </row>
    <row r="88" spans="1:11" x14ac:dyDescent="0.25">
      <c r="A88" s="26"/>
      <c r="B88" s="27">
        <f t="shared" si="9"/>
        <v>0</v>
      </c>
      <c r="C88" s="28"/>
      <c r="D88" s="206">
        <f t="shared" si="6"/>
        <v>0</v>
      </c>
      <c r="E88" s="29" t="s">
        <v>7</v>
      </c>
      <c r="F88" s="29">
        <f t="shared" si="10"/>
        <v>0</v>
      </c>
      <c r="G88" s="206">
        <f t="shared" si="7"/>
        <v>0</v>
      </c>
      <c r="H88" s="29" t="s">
        <v>8</v>
      </c>
      <c r="I88" s="29">
        <f t="shared" si="11"/>
        <v>0</v>
      </c>
      <c r="J88" s="206">
        <f t="shared" si="8"/>
        <v>0</v>
      </c>
      <c r="K88" s="29" t="s">
        <v>8</v>
      </c>
    </row>
    <row r="89" spans="1:11" x14ac:dyDescent="0.25">
      <c r="A89" s="26"/>
      <c r="B89" s="27">
        <f t="shared" si="9"/>
        <v>0</v>
      </c>
      <c r="C89" s="28"/>
      <c r="D89" s="206">
        <f t="shared" si="6"/>
        <v>0</v>
      </c>
      <c r="E89" s="29" t="s">
        <v>7</v>
      </c>
      <c r="F89" s="29">
        <f t="shared" si="10"/>
        <v>0</v>
      </c>
      <c r="G89" s="206">
        <f t="shared" si="7"/>
        <v>0</v>
      </c>
      <c r="H89" s="29" t="s">
        <v>8</v>
      </c>
      <c r="I89" s="29">
        <f t="shared" si="11"/>
        <v>0</v>
      </c>
      <c r="J89" s="206">
        <f t="shared" si="8"/>
        <v>0</v>
      </c>
      <c r="K89" s="29" t="s">
        <v>8</v>
      </c>
    </row>
    <row r="90" spans="1:11" x14ac:dyDescent="0.25">
      <c r="A90" s="26"/>
      <c r="B90" s="27">
        <f t="shared" si="9"/>
        <v>0</v>
      </c>
      <c r="C90" s="28"/>
      <c r="D90" s="206">
        <f t="shared" si="6"/>
        <v>0</v>
      </c>
      <c r="E90" s="29" t="s">
        <v>7</v>
      </c>
      <c r="F90" s="29">
        <f t="shared" si="10"/>
        <v>0</v>
      </c>
      <c r="G90" s="206">
        <f t="shared" si="7"/>
        <v>0</v>
      </c>
      <c r="H90" s="29" t="s">
        <v>8</v>
      </c>
      <c r="I90" s="29">
        <f t="shared" si="11"/>
        <v>0</v>
      </c>
      <c r="J90" s="206">
        <f t="shared" si="8"/>
        <v>0</v>
      </c>
      <c r="K90" s="29" t="s">
        <v>8</v>
      </c>
    </row>
    <row r="91" spans="1:11" x14ac:dyDescent="0.25">
      <c r="A91" s="26"/>
      <c r="B91" s="27">
        <f t="shared" si="9"/>
        <v>0</v>
      </c>
      <c r="C91" s="28"/>
      <c r="D91" s="206">
        <f t="shared" ref="D91:D100" si="12">IF(B91&lt;&gt;"", B91*C91*1000)</f>
        <v>0</v>
      </c>
      <c r="E91" s="29" t="s">
        <v>7</v>
      </c>
      <c r="F91" s="29">
        <f t="shared" si="10"/>
        <v>0</v>
      </c>
      <c r="G91" s="206">
        <f t="shared" ref="G91:G100" si="13">IF(F91&lt;&gt;"", F91*C91*1000)</f>
        <v>0</v>
      </c>
      <c r="H91" s="29" t="s">
        <v>8</v>
      </c>
      <c r="I91" s="29">
        <f t="shared" si="11"/>
        <v>0</v>
      </c>
      <c r="J91" s="206">
        <f t="shared" ref="J91:J100" si="14">IF(I91&lt;&gt;"", I91*C91*1000)</f>
        <v>0</v>
      </c>
      <c r="K91" s="29" t="s">
        <v>8</v>
      </c>
    </row>
    <row r="92" spans="1:11" x14ac:dyDescent="0.25">
      <c r="A92" s="26"/>
      <c r="B92" s="27">
        <f t="shared" si="9"/>
        <v>0</v>
      </c>
      <c r="C92" s="28"/>
      <c r="D92" s="206">
        <f t="shared" si="12"/>
        <v>0</v>
      </c>
      <c r="E92" s="29" t="s">
        <v>7</v>
      </c>
      <c r="F92" s="29">
        <f t="shared" si="10"/>
        <v>0</v>
      </c>
      <c r="G92" s="206">
        <f t="shared" si="13"/>
        <v>0</v>
      </c>
      <c r="H92" s="29" t="s">
        <v>8</v>
      </c>
      <c r="I92" s="29">
        <f t="shared" si="11"/>
        <v>0</v>
      </c>
      <c r="J92" s="206">
        <f t="shared" si="14"/>
        <v>0</v>
      </c>
      <c r="K92" s="29" t="s">
        <v>8</v>
      </c>
    </row>
    <row r="93" spans="1:11" x14ac:dyDescent="0.25">
      <c r="A93" s="26"/>
      <c r="B93" s="27">
        <f t="shared" si="9"/>
        <v>0</v>
      </c>
      <c r="C93" s="28"/>
      <c r="D93" s="206">
        <f t="shared" si="12"/>
        <v>0</v>
      </c>
      <c r="E93" s="29" t="s">
        <v>7</v>
      </c>
      <c r="F93" s="29">
        <f t="shared" si="10"/>
        <v>0</v>
      </c>
      <c r="G93" s="206">
        <f t="shared" si="13"/>
        <v>0</v>
      </c>
      <c r="H93" s="29" t="s">
        <v>8</v>
      </c>
      <c r="I93" s="29">
        <f t="shared" si="11"/>
        <v>0</v>
      </c>
      <c r="J93" s="206">
        <f t="shared" si="14"/>
        <v>0</v>
      </c>
      <c r="K93" s="29" t="s">
        <v>8</v>
      </c>
    </row>
    <row r="94" spans="1:11" x14ac:dyDescent="0.25">
      <c r="A94" s="26"/>
      <c r="B94" s="27">
        <f t="shared" si="9"/>
        <v>0</v>
      </c>
      <c r="C94" s="28"/>
      <c r="D94" s="206">
        <f t="shared" si="12"/>
        <v>0</v>
      </c>
      <c r="E94" s="29" t="s">
        <v>7</v>
      </c>
      <c r="F94" s="29">
        <f t="shared" si="10"/>
        <v>0</v>
      </c>
      <c r="G94" s="206">
        <f t="shared" si="13"/>
        <v>0</v>
      </c>
      <c r="H94" s="29" t="s">
        <v>8</v>
      </c>
      <c r="I94" s="29">
        <f t="shared" si="11"/>
        <v>0</v>
      </c>
      <c r="J94" s="206">
        <f t="shared" si="14"/>
        <v>0</v>
      </c>
      <c r="K94" s="29" t="s">
        <v>8</v>
      </c>
    </row>
    <row r="95" spans="1:11" x14ac:dyDescent="0.25">
      <c r="A95" s="26"/>
      <c r="B95" s="27">
        <f t="shared" si="9"/>
        <v>0</v>
      </c>
      <c r="C95" s="28"/>
      <c r="D95" s="206">
        <f t="shared" si="12"/>
        <v>0</v>
      </c>
      <c r="E95" s="29" t="s">
        <v>7</v>
      </c>
      <c r="F95" s="29">
        <f t="shared" si="10"/>
        <v>0</v>
      </c>
      <c r="G95" s="206">
        <f t="shared" si="13"/>
        <v>0</v>
      </c>
      <c r="H95" s="29" t="s">
        <v>8</v>
      </c>
      <c r="I95" s="29">
        <f t="shared" si="11"/>
        <v>0</v>
      </c>
      <c r="J95" s="206">
        <f t="shared" si="14"/>
        <v>0</v>
      </c>
      <c r="K95" s="29" t="s">
        <v>8</v>
      </c>
    </row>
    <row r="96" spans="1:11" x14ac:dyDescent="0.25">
      <c r="A96" s="26"/>
      <c r="B96" s="27">
        <f t="shared" si="9"/>
        <v>0</v>
      </c>
      <c r="C96" s="28"/>
      <c r="D96" s="206">
        <f t="shared" si="12"/>
        <v>0</v>
      </c>
      <c r="E96" s="29" t="s">
        <v>7</v>
      </c>
      <c r="F96" s="29">
        <f t="shared" si="10"/>
        <v>0</v>
      </c>
      <c r="G96" s="206">
        <f t="shared" si="13"/>
        <v>0</v>
      </c>
      <c r="H96" s="29" t="s">
        <v>8</v>
      </c>
      <c r="I96" s="29">
        <f t="shared" si="11"/>
        <v>0</v>
      </c>
      <c r="J96" s="206">
        <f t="shared" si="14"/>
        <v>0</v>
      </c>
      <c r="K96" s="29" t="s">
        <v>8</v>
      </c>
    </row>
    <row r="97" spans="1:11" x14ac:dyDescent="0.25">
      <c r="A97" s="26"/>
      <c r="B97" s="27">
        <f t="shared" si="9"/>
        <v>0</v>
      </c>
      <c r="C97" s="28"/>
      <c r="D97" s="206">
        <f t="shared" si="12"/>
        <v>0</v>
      </c>
      <c r="E97" s="29" t="s">
        <v>7</v>
      </c>
      <c r="F97" s="29">
        <f t="shared" si="10"/>
        <v>0</v>
      </c>
      <c r="G97" s="206">
        <f t="shared" si="13"/>
        <v>0</v>
      </c>
      <c r="H97" s="29" t="s">
        <v>8</v>
      </c>
      <c r="I97" s="29">
        <f t="shared" si="11"/>
        <v>0</v>
      </c>
      <c r="J97" s="206">
        <f t="shared" si="14"/>
        <v>0</v>
      </c>
      <c r="K97" s="29" t="s">
        <v>8</v>
      </c>
    </row>
    <row r="98" spans="1:11" x14ac:dyDescent="0.25">
      <c r="A98" s="26"/>
      <c r="B98" s="27">
        <f t="shared" si="9"/>
        <v>0</v>
      </c>
      <c r="C98" s="28"/>
      <c r="D98" s="206">
        <f t="shared" si="12"/>
        <v>0</v>
      </c>
      <c r="E98" s="29" t="s">
        <v>7</v>
      </c>
      <c r="F98" s="29">
        <f t="shared" si="10"/>
        <v>0</v>
      </c>
      <c r="G98" s="206">
        <f t="shared" si="13"/>
        <v>0</v>
      </c>
      <c r="H98" s="29" t="s">
        <v>8</v>
      </c>
      <c r="I98" s="29">
        <f t="shared" si="11"/>
        <v>0</v>
      </c>
      <c r="J98" s="206">
        <f t="shared" si="14"/>
        <v>0</v>
      </c>
      <c r="K98" s="29" t="s">
        <v>8</v>
      </c>
    </row>
    <row r="99" spans="1:11" x14ac:dyDescent="0.25">
      <c r="A99" s="26"/>
      <c r="B99" s="27">
        <f t="shared" si="9"/>
        <v>0</v>
      </c>
      <c r="C99" s="28"/>
      <c r="D99" s="206">
        <f t="shared" si="12"/>
        <v>0</v>
      </c>
      <c r="E99" s="29" t="s">
        <v>7</v>
      </c>
      <c r="F99" s="29">
        <f t="shared" si="10"/>
        <v>0</v>
      </c>
      <c r="G99" s="206">
        <f t="shared" si="13"/>
        <v>0</v>
      </c>
      <c r="H99" s="29" t="s">
        <v>8</v>
      </c>
      <c r="I99" s="29">
        <f t="shared" si="11"/>
        <v>0</v>
      </c>
      <c r="J99" s="206">
        <f t="shared" si="14"/>
        <v>0</v>
      </c>
      <c r="K99" s="29" t="s">
        <v>8</v>
      </c>
    </row>
    <row r="100" spans="1:11" x14ac:dyDescent="0.25">
      <c r="A100" s="26"/>
      <c r="B100" s="27">
        <f t="shared" si="9"/>
        <v>0</v>
      </c>
      <c r="C100" s="28"/>
      <c r="D100" s="206">
        <f t="shared" si="12"/>
        <v>0</v>
      </c>
      <c r="E100" s="29" t="s">
        <v>7</v>
      </c>
      <c r="F100" s="29">
        <f t="shared" si="10"/>
        <v>0</v>
      </c>
      <c r="G100" s="206">
        <f t="shared" si="13"/>
        <v>0</v>
      </c>
      <c r="H100" s="29" t="s">
        <v>8</v>
      </c>
      <c r="I100" s="29">
        <f t="shared" si="11"/>
        <v>0</v>
      </c>
      <c r="J100" s="206">
        <f t="shared" si="14"/>
        <v>0</v>
      </c>
      <c r="K100" s="29" t="s">
        <v>8</v>
      </c>
    </row>
  </sheetData>
  <sheetProtection algorithmName="SHA-512" hashValue="8U9ab2Vvw11ThovqIRyoQQSWpZAA5Q0zI92E8UzpS9RON9BUcyL9XFVWslcsq15ZCzB7+8dQN2c9u/9mZJPlAA==" saltValue="0+uAA0lGEzO3z64PbMQGHA==" spinCount="100000" sheet="1" objects="1" scenarios="1" formatCells="0" formatColumns="0" formatRows="0" insertColumns="0" insertRows="0" insertHyperlinks="0" deleteColumns="0" deleteRows="0" sort="0"/>
  <mergeCells count="22">
    <mergeCell ref="A1:K1"/>
    <mergeCell ref="B3:D3"/>
    <mergeCell ref="F3:K3"/>
    <mergeCell ref="B4:D4"/>
    <mergeCell ref="F4:H4"/>
    <mergeCell ref="I4:K4"/>
    <mergeCell ref="B5:D5"/>
    <mergeCell ref="B6:D6"/>
    <mergeCell ref="B7:D7"/>
    <mergeCell ref="F7:F8"/>
    <mergeCell ref="G7:H8"/>
    <mergeCell ref="A13:K13"/>
    <mergeCell ref="J7:J8"/>
    <mergeCell ref="K7:K8"/>
    <mergeCell ref="B8:D8"/>
    <mergeCell ref="F9:F10"/>
    <mergeCell ref="G9:G10"/>
    <mergeCell ref="H9:H10"/>
    <mergeCell ref="I9:I10"/>
    <mergeCell ref="J9:J10"/>
    <mergeCell ref="K9:K10"/>
    <mergeCell ref="I7:I8"/>
  </mergeCells>
  <conditionalFormatting sqref="C15:D100">
    <cfRule type="cellIs" dxfId="6" priority="5" operator="equal">
      <formula>0</formula>
    </cfRule>
  </conditionalFormatting>
  <conditionalFormatting sqref="G15:G100">
    <cfRule type="cellIs" dxfId="5" priority="4" operator="equal">
      <formula>0</formula>
    </cfRule>
  </conditionalFormatting>
  <conditionalFormatting sqref="J15:J100">
    <cfRule type="cellIs" dxfId="4" priority="3" operator="equal">
      <formula>0</formula>
    </cfRule>
  </conditionalFormatting>
  <conditionalFormatting sqref="G5:G6">
    <cfRule type="cellIs" dxfId="3" priority="2" operator="equal">
      <formula>0</formula>
    </cfRule>
  </conditionalFormatting>
  <conditionalFormatting sqref="J5:J6">
    <cfRule type="cellIs" dxfId="2" priority="1" operator="equal">
      <formula>0</formula>
    </cfRule>
  </conditionalFormatting>
  <dataValidations count="2">
    <dataValidation type="custom" errorStyle="information" allowBlank="1" showInputMessage="1" showErrorMessage="1" sqref="L7" xr:uid="{3C174745-7941-4D8B-A262-E1649016A349}">
      <formula1 xml:space="preserve"> IF(#REF!="Yes"," ",#REF!)</formula1>
    </dataValidation>
    <dataValidation type="custom" allowBlank="1" showInputMessage="1" showErrorMessage="1" sqref="M16" xr:uid="{F835FE15-712E-4146-9DE3-BF72559944BA}">
      <formula1>"if(J5=""yes"", """", if(J5=""no"", Input!S28)"</formula1>
    </dataValidation>
  </dataValidations>
  <hyperlinks>
    <hyperlink ref="G7:H8" r:id="rId1" display="GHG PROTOCOL温室气体协议" xr:uid="{641B9907-B40D-4608-B38A-82DF4FCB280B}"/>
  </hyperlinks>
  <pageMargins left="0.7" right="0.7" top="0.75" bottom="0.75" header="0.3" footer="0.3"/>
  <pageSetup orientation="portrait" r:id="rId2"/>
  <ignoredErrors>
    <ignoredError sqref="D15:D100 G15:G100 J15:J100 A14:K14 J7:J10 G9" unlockedFormula="1"/>
  </ignoredErrors>
  <legacyDrawing r:id="rId3"/>
  <extLst>
    <ext xmlns:x14="http://schemas.microsoft.com/office/spreadsheetml/2009/9/main" uri="{CCE6A557-97BC-4b89-ADB6-D9C93CAAB3DF}">
      <x14:dataValidations xmlns:xm="http://schemas.microsoft.com/office/excel/2006/main" count="4">
        <x14:dataValidation type="list" allowBlank="1" showInputMessage="1" xr:uid="{32AAAAAC-B44A-42D5-BCC4-0746E06CADBA}">
          <x14:formula1>
            <xm:f>'Energy Consumption'!$R$25</xm:f>
          </x14:formula1>
          <xm:sqref>G5</xm:sqref>
        </x14:dataValidation>
        <x14:dataValidation type="list" allowBlank="1" showInputMessage="1" xr:uid="{CD74153C-8513-41A1-8DF2-B64BDD84C6BA}">
          <x14:formula1>
            <xm:f>'Energy Consumption'!$R$26</xm:f>
          </x14:formula1>
          <xm:sqref>G6</xm:sqref>
        </x14:dataValidation>
        <x14:dataValidation type="list" allowBlank="1" showInputMessage="1" xr:uid="{47D47CF7-8FC2-42C9-8BC0-1A604BF2AF03}">
          <x14:formula1>
            <xm:f>'Energy Consumption'!$T$25</xm:f>
          </x14:formula1>
          <xm:sqref>J5</xm:sqref>
        </x14:dataValidation>
        <x14:dataValidation type="list" allowBlank="1" showInputMessage="1" xr:uid="{7E573945-51BB-45F8-9EE1-C35BFA4DCCDF}">
          <x14:formula1>
            <xm:f>'Energy Consumption'!$T$26</xm:f>
          </x14:formula1>
          <xm:sqref>J6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16919-7B05-40A7-B3B6-9DE1098794DF}">
  <sheetPr codeName="Sheet3">
    <tabColor theme="7"/>
  </sheetPr>
  <dimension ref="A1:AP35"/>
  <sheetViews>
    <sheetView showGridLines="0" zoomScale="55" zoomScaleNormal="55" workbookViewId="0">
      <selection activeCell="J15" sqref="J15"/>
    </sheetView>
  </sheetViews>
  <sheetFormatPr defaultColWidth="40.1796875" defaultRowHeight="17.5" outlineLevelRow="1" x14ac:dyDescent="0.35"/>
  <cols>
    <col min="1" max="1" width="5" style="44" customWidth="1"/>
    <col min="2" max="2" width="6.08984375" style="134" customWidth="1"/>
    <col min="3" max="3" width="32.6328125" style="84" customWidth="1"/>
    <col min="4" max="4" width="13.81640625" style="65" customWidth="1"/>
    <col min="5" max="5" width="45.81640625" style="133" customWidth="1"/>
    <col min="6" max="17" width="11.1796875" style="44" customWidth="1"/>
    <col min="18" max="18" width="16.1796875" style="95" customWidth="1"/>
    <col min="19" max="19" width="50.1796875" style="44" customWidth="1"/>
    <col min="20" max="20" width="55.1796875" style="44" customWidth="1"/>
    <col min="21" max="21" width="44.90625" style="84" customWidth="1"/>
    <col min="22" max="27" width="17.81640625" style="44" hidden="1" customWidth="1"/>
    <col min="28" max="29" width="40.1796875" style="44" hidden="1" customWidth="1"/>
    <col min="30" max="41" width="13.90625" style="44" hidden="1" customWidth="1"/>
    <col min="42" max="42" width="13.1796875" style="44" hidden="1" customWidth="1"/>
    <col min="43" max="16384" width="40.1796875" style="44"/>
  </cols>
  <sheetData>
    <row r="1" spans="1:42" s="40" customFormat="1" ht="13" customHeight="1" x14ac:dyDescent="0.35">
      <c r="A1" s="32"/>
      <c r="B1" s="33"/>
      <c r="C1" s="34"/>
      <c r="D1" s="35"/>
      <c r="E1" s="36"/>
      <c r="F1" s="32"/>
      <c r="G1" s="32"/>
      <c r="H1" s="32"/>
      <c r="I1" s="32"/>
      <c r="J1" s="32"/>
      <c r="K1" s="32"/>
      <c r="L1" s="32"/>
      <c r="M1" s="32"/>
      <c r="N1" s="32"/>
      <c r="O1" s="32"/>
      <c r="P1" s="32"/>
      <c r="Q1" s="32"/>
      <c r="R1" s="37"/>
      <c r="S1" s="32"/>
      <c r="T1" s="38"/>
      <c r="U1" s="39"/>
      <c r="V1" s="32"/>
      <c r="W1" s="32"/>
      <c r="X1" s="32"/>
      <c r="Y1" s="32"/>
      <c r="Z1" s="32"/>
      <c r="AA1" s="32"/>
      <c r="AB1" s="32"/>
    </row>
    <row r="2" spans="1:42" s="40" customFormat="1" ht="13" customHeight="1" x14ac:dyDescent="0.35">
      <c r="A2" s="32"/>
      <c r="B2" s="33"/>
      <c r="C2" s="34"/>
      <c r="D2" s="35"/>
      <c r="E2" s="36"/>
      <c r="F2" s="32"/>
      <c r="G2" s="32"/>
      <c r="H2" s="32"/>
      <c r="I2" s="32"/>
      <c r="J2" s="32"/>
      <c r="K2" s="32"/>
      <c r="L2" s="32"/>
      <c r="M2" s="32"/>
      <c r="N2" s="32"/>
      <c r="O2" s="32"/>
      <c r="P2" s="32"/>
      <c r="Q2" s="32"/>
      <c r="R2" s="37"/>
      <c r="S2" s="32"/>
      <c r="T2" s="38"/>
      <c r="U2" s="34"/>
      <c r="V2" s="32"/>
      <c r="W2" s="32"/>
      <c r="X2" s="32"/>
      <c r="Y2" s="32"/>
      <c r="Z2" s="32"/>
      <c r="AA2" s="32"/>
      <c r="AB2" s="32"/>
    </row>
    <row r="3" spans="1:42" s="40" customFormat="1" ht="13" customHeight="1" x14ac:dyDescent="0.35">
      <c r="A3" s="32"/>
      <c r="B3" s="33"/>
      <c r="C3" s="34"/>
      <c r="D3" s="35"/>
      <c r="E3" s="36"/>
      <c r="F3" s="32"/>
      <c r="G3" s="32"/>
      <c r="H3" s="32"/>
      <c r="I3" s="32"/>
      <c r="J3" s="32"/>
      <c r="K3" s="32"/>
      <c r="L3" s="32"/>
      <c r="M3" s="32"/>
      <c r="N3" s="32"/>
      <c r="O3" s="32"/>
      <c r="P3" s="32"/>
      <c r="Q3" s="32"/>
      <c r="R3" s="37"/>
      <c r="S3" s="32"/>
      <c r="T3" s="38"/>
      <c r="U3" s="34"/>
      <c r="V3" s="32"/>
      <c r="W3" s="32"/>
      <c r="X3" s="32"/>
      <c r="Y3" s="32"/>
      <c r="Z3" s="32"/>
      <c r="AA3" s="32"/>
      <c r="AB3" s="32"/>
    </row>
    <row r="4" spans="1:42" ht="16.5" customHeight="1" x14ac:dyDescent="0.35">
      <c r="A4" s="265"/>
      <c r="B4" s="265"/>
      <c r="C4" s="265"/>
      <c r="D4" s="265"/>
      <c r="E4" s="265"/>
      <c r="F4" s="266"/>
      <c r="G4" s="266"/>
      <c r="H4" s="266"/>
      <c r="I4" s="266"/>
      <c r="J4" s="266"/>
      <c r="K4" s="266"/>
      <c r="L4" s="266"/>
      <c r="M4" s="266"/>
      <c r="N4" s="266"/>
      <c r="O4" s="266"/>
      <c r="P4" s="266"/>
      <c r="Q4" s="266"/>
      <c r="R4" s="266"/>
      <c r="S4" s="267" t="s">
        <v>10</v>
      </c>
      <c r="T4" s="267"/>
      <c r="U4" s="41"/>
      <c r="V4" s="42"/>
      <c r="W4" s="43"/>
      <c r="X4" s="43"/>
      <c r="Y4" s="43"/>
      <c r="Z4" s="43"/>
      <c r="AA4" s="43"/>
      <c r="AB4" s="43"/>
    </row>
    <row r="5" spans="1:42" s="51" customFormat="1" ht="77.5" customHeight="1" x14ac:dyDescent="0.35">
      <c r="A5" s="268" t="s">
        <v>11</v>
      </c>
      <c r="B5" s="268"/>
      <c r="C5" s="45" t="s">
        <v>12</v>
      </c>
      <c r="D5" s="46" t="s">
        <v>13</v>
      </c>
      <c r="E5" s="46" t="s">
        <v>14</v>
      </c>
      <c r="F5" s="47" t="s">
        <v>15</v>
      </c>
      <c r="G5" s="47" t="s">
        <v>16</v>
      </c>
      <c r="H5" s="47" t="s">
        <v>17</v>
      </c>
      <c r="I5" s="47" t="s">
        <v>18</v>
      </c>
      <c r="J5" s="47" t="s">
        <v>19</v>
      </c>
      <c r="K5" s="47" t="s">
        <v>20</v>
      </c>
      <c r="L5" s="47" t="s">
        <v>21</v>
      </c>
      <c r="M5" s="47" t="s">
        <v>22</v>
      </c>
      <c r="N5" s="47" t="s">
        <v>23</v>
      </c>
      <c r="O5" s="47" t="s">
        <v>24</v>
      </c>
      <c r="P5" s="47" t="s">
        <v>25</v>
      </c>
      <c r="Q5" s="47" t="s">
        <v>26</v>
      </c>
      <c r="R5" s="48" t="s">
        <v>27</v>
      </c>
      <c r="S5" s="49" t="s">
        <v>28</v>
      </c>
      <c r="T5" s="49" t="s">
        <v>29</v>
      </c>
      <c r="U5" s="49" t="s">
        <v>30</v>
      </c>
      <c r="V5" s="42"/>
      <c r="W5" s="50"/>
      <c r="X5" s="50"/>
      <c r="Y5" s="50"/>
      <c r="Z5" s="50"/>
      <c r="AA5" s="50"/>
      <c r="AB5" s="50"/>
      <c r="AD5" s="44"/>
      <c r="AE5" s="44"/>
    </row>
    <row r="6" spans="1:42" ht="69" customHeight="1" x14ac:dyDescent="0.25">
      <c r="A6" s="269" t="s">
        <v>31</v>
      </c>
      <c r="B6" s="271" t="s">
        <v>32</v>
      </c>
      <c r="C6" s="52" t="s">
        <v>33</v>
      </c>
      <c r="D6" s="53" t="s">
        <v>34</v>
      </c>
      <c r="E6" s="54" t="s">
        <v>35</v>
      </c>
      <c r="F6" s="55"/>
      <c r="G6" s="55"/>
      <c r="H6" s="55"/>
      <c r="I6" s="55"/>
      <c r="J6" s="55"/>
      <c r="K6" s="55"/>
      <c r="L6" s="55"/>
      <c r="M6" s="55"/>
      <c r="N6" s="55"/>
      <c r="O6" s="55"/>
      <c r="P6" s="55"/>
      <c r="Q6" s="55"/>
      <c r="R6" s="56">
        <f t="shared" ref="R6:R13" si="0">SUM(F6:Q6)</f>
        <v>0</v>
      </c>
      <c r="S6" s="57"/>
      <c r="T6" s="58" t="str">
        <f>IF(S6="","Please enter the % on the left cell
请在左侧单元格中输入%",FIXED(R6*(Y6*$S6/100+(1-$S6/100)*Z6),2))</f>
        <v>Please enter the % on the left cell
请在左侧单元格中输入%</v>
      </c>
      <c r="U6" s="59" t="s">
        <v>36</v>
      </c>
      <c r="V6" s="60"/>
      <c r="W6" s="61" t="s">
        <v>37</v>
      </c>
      <c r="X6" s="61" t="s">
        <v>38</v>
      </c>
      <c r="Y6" s="61">
        <v>6.0747548598000005</v>
      </c>
      <c r="Z6" s="61">
        <v>5.783615738</v>
      </c>
      <c r="AA6" s="62" t="s">
        <v>39</v>
      </c>
    </row>
    <row r="7" spans="1:42" ht="56" x14ac:dyDescent="0.25">
      <c r="A7" s="269"/>
      <c r="B7" s="272"/>
      <c r="C7" s="52" t="s">
        <v>40</v>
      </c>
      <c r="D7" s="53" t="s">
        <v>34</v>
      </c>
      <c r="E7" s="63" t="s">
        <v>41</v>
      </c>
      <c r="F7" s="55"/>
      <c r="G7" s="55"/>
      <c r="H7" s="55"/>
      <c r="I7" s="55"/>
      <c r="J7" s="55"/>
      <c r="K7" s="55"/>
      <c r="L7" s="55"/>
      <c r="M7" s="55"/>
      <c r="N7" s="55"/>
      <c r="O7" s="55"/>
      <c r="P7" s="55"/>
      <c r="Q7" s="55"/>
      <c r="R7" s="56">
        <f t="shared" si="0"/>
        <v>0</v>
      </c>
      <c r="S7" s="57"/>
      <c r="T7" s="58" t="str">
        <f>IF(S7="","Please enter the % on the left cell 请在左侧单元格中输入%",FIXED(R7*(Y7*$S7/100+(1-$S7/100)*Z7),2))</f>
        <v>Please enter the % on the left cell 请在左侧单元格中输入%</v>
      </c>
      <c r="U7" s="59" t="s">
        <v>42</v>
      </c>
      <c r="V7" s="60"/>
      <c r="W7" s="61" t="s">
        <v>43</v>
      </c>
      <c r="X7" s="61" t="s">
        <v>44</v>
      </c>
      <c r="Y7" s="61">
        <v>7.4685059747999997E-3</v>
      </c>
      <c r="Z7" s="61">
        <v>7.0950056759999996E-3</v>
      </c>
      <c r="AA7" s="62" t="s">
        <v>45</v>
      </c>
    </row>
    <row r="8" spans="1:42" ht="58" customHeight="1" x14ac:dyDescent="0.25">
      <c r="A8" s="269"/>
      <c r="B8" s="272"/>
      <c r="C8" s="52" t="s">
        <v>46</v>
      </c>
      <c r="D8" s="53" t="s">
        <v>34</v>
      </c>
      <c r="E8" s="63" t="s">
        <v>41</v>
      </c>
      <c r="F8" s="55"/>
      <c r="G8" s="55"/>
      <c r="H8" s="55"/>
      <c r="I8" s="55"/>
      <c r="J8" s="55"/>
      <c r="K8" s="55"/>
      <c r="L8" s="55"/>
      <c r="M8" s="55"/>
      <c r="N8" s="55"/>
      <c r="O8" s="55"/>
      <c r="P8" s="55"/>
      <c r="Q8" s="55"/>
      <c r="R8" s="56">
        <f t="shared" si="0"/>
        <v>0</v>
      </c>
      <c r="S8" s="57"/>
      <c r="T8" s="58" t="str">
        <f>IF(S8="","Please enter the % on the left cell 请在左侧单元格中输入%",FIXED(R8*(Y8*$S8/100+(1-$S8/100)*Z8),2))</f>
        <v>Please enter the % on the left cell 请在左侧单元格中输入%</v>
      </c>
      <c r="U8" s="59" t="s">
        <v>47</v>
      </c>
      <c r="W8" s="61" t="s">
        <v>48</v>
      </c>
      <c r="X8" s="61" t="s">
        <v>44</v>
      </c>
      <c r="Y8" s="61">
        <v>9.5850632235999992E-3</v>
      </c>
      <c r="Z8" s="61">
        <v>9.106118396E-3</v>
      </c>
      <c r="AA8" s="62" t="s">
        <v>45</v>
      </c>
    </row>
    <row r="9" spans="1:42" ht="58.5" customHeight="1" x14ac:dyDescent="0.25">
      <c r="A9" s="269"/>
      <c r="B9" s="272"/>
      <c r="C9" s="52" t="s">
        <v>49</v>
      </c>
      <c r="D9" s="53" t="s">
        <v>34</v>
      </c>
      <c r="E9" s="54" t="s">
        <v>35</v>
      </c>
      <c r="F9" s="55"/>
      <c r="G9" s="55"/>
      <c r="H9" s="55"/>
      <c r="I9" s="55"/>
      <c r="J9" s="55"/>
      <c r="K9" s="55"/>
      <c r="L9" s="55"/>
      <c r="M9" s="55"/>
      <c r="N9" s="55"/>
      <c r="O9" s="55"/>
      <c r="P9" s="55"/>
      <c r="Q9" s="55"/>
      <c r="R9" s="56">
        <f t="shared" si="0"/>
        <v>0</v>
      </c>
      <c r="S9" s="57"/>
      <c r="T9" s="58" t="str">
        <f>IF(S9="","Please enter the % on the left cell 请在左侧单元格中输入%",FIXED(R9*(Y9*$S9/100+(1-$S9/100)*Z9),2))</f>
        <v>Please enter the % on the left cell 请在左侧单元格中输入%</v>
      </c>
      <c r="U9" s="64" t="s">
        <v>50</v>
      </c>
      <c r="W9" s="61" t="s">
        <v>51</v>
      </c>
      <c r="X9" s="61" t="s">
        <v>38</v>
      </c>
      <c r="Y9" s="61">
        <v>10.5606751152</v>
      </c>
      <c r="Z9" s="61">
        <v>10.033341360000001</v>
      </c>
      <c r="AA9" s="62" t="s">
        <v>39</v>
      </c>
    </row>
    <row r="10" spans="1:42" ht="67" customHeight="1" x14ac:dyDescent="0.25">
      <c r="A10" s="269"/>
      <c r="B10" s="272"/>
      <c r="C10" s="52" t="s">
        <v>52</v>
      </c>
      <c r="D10" s="53" t="s">
        <v>34</v>
      </c>
      <c r="E10" s="54" t="s">
        <v>35</v>
      </c>
      <c r="F10" s="55"/>
      <c r="G10" s="55"/>
      <c r="H10" s="55"/>
      <c r="I10" s="55"/>
      <c r="J10" s="55"/>
      <c r="K10" s="55"/>
      <c r="L10" s="55"/>
      <c r="M10" s="55"/>
      <c r="N10" s="55"/>
      <c r="O10" s="55"/>
      <c r="P10" s="55"/>
      <c r="Q10" s="55"/>
      <c r="R10" s="56">
        <f t="shared" si="0"/>
        <v>0</v>
      </c>
      <c r="S10" s="57"/>
      <c r="T10" s="58" t="str">
        <f>IF(S10="","Please enter the % on the left cell 请在左侧单元格中输入%",FIXED(R10*(Y10*$S10/100+(1-$S10/100)*Z10),2))</f>
        <v>Please enter the % on the left cell 请在左侧单元格中输入%</v>
      </c>
      <c r="U10" s="59" t="s">
        <v>53</v>
      </c>
      <c r="W10" s="61" t="s">
        <v>54</v>
      </c>
      <c r="X10" s="61" t="s">
        <v>38</v>
      </c>
      <c r="Y10" s="61">
        <v>6.710283146000001</v>
      </c>
      <c r="Z10" s="61">
        <v>6.375005100000001</v>
      </c>
      <c r="AA10" s="62" t="s">
        <v>39</v>
      </c>
    </row>
    <row r="11" spans="1:42" ht="70" customHeight="1" x14ac:dyDescent="0.25">
      <c r="A11" s="269"/>
      <c r="B11" s="272"/>
      <c r="C11" s="52" t="s">
        <v>55</v>
      </c>
      <c r="D11" s="53" t="s">
        <v>34</v>
      </c>
      <c r="E11" s="63" t="s">
        <v>41</v>
      </c>
      <c r="F11" s="55"/>
      <c r="G11" s="55"/>
      <c r="H11" s="55"/>
      <c r="I11" s="55"/>
      <c r="J11" s="55"/>
      <c r="K11" s="55"/>
      <c r="L11" s="55"/>
      <c r="M11" s="55"/>
      <c r="N11" s="55"/>
      <c r="O11" s="55"/>
      <c r="P11" s="55"/>
      <c r="Q11" s="55"/>
      <c r="R11" s="56">
        <f t="shared" si="0"/>
        <v>0</v>
      </c>
      <c r="S11" s="57"/>
      <c r="T11" s="58" t="str">
        <f>IF(S11="","Please enter the % on the left cell 请在左侧单元格中输入%",FIXED(R11*(Y11*$S11/100+(1-$S11/100)*Z11),2))</f>
        <v>Please enter the % on the left cell 请在左侧单元格中输入%</v>
      </c>
      <c r="U11" s="59" t="s">
        <v>56</v>
      </c>
      <c r="W11" s="61" t="s">
        <v>57</v>
      </c>
      <c r="X11" s="61" t="s">
        <v>44</v>
      </c>
      <c r="Y11" s="61">
        <v>6.7102831460000003E-3</v>
      </c>
      <c r="Z11" s="61">
        <v>6.3750051E-3</v>
      </c>
      <c r="AA11" s="62" t="s">
        <v>45</v>
      </c>
    </row>
    <row r="12" spans="1:42" s="65" customFormat="1" ht="38.25" customHeight="1" x14ac:dyDescent="0.35">
      <c r="A12" s="269"/>
      <c r="B12" s="272"/>
      <c r="C12" s="63" t="s">
        <v>58</v>
      </c>
      <c r="D12" s="63" t="s">
        <v>59</v>
      </c>
      <c r="E12" s="63"/>
      <c r="F12" s="63"/>
      <c r="G12" s="63"/>
      <c r="H12" s="63"/>
      <c r="I12" s="63"/>
      <c r="J12" s="63"/>
      <c r="K12" s="63"/>
      <c r="L12" s="63"/>
      <c r="M12" s="63"/>
      <c r="N12" s="63"/>
      <c r="O12" s="63"/>
      <c r="P12" s="63"/>
      <c r="Q12" s="63"/>
      <c r="R12" s="273"/>
      <c r="S12" s="274"/>
      <c r="T12" s="274"/>
      <c r="U12" s="275"/>
    </row>
    <row r="13" spans="1:42" ht="66.5" customHeight="1" x14ac:dyDescent="0.35">
      <c r="A13" s="269"/>
      <c r="B13" s="276" t="s">
        <v>60</v>
      </c>
      <c r="C13" s="66" t="s">
        <v>61</v>
      </c>
      <c r="D13" s="67" t="s">
        <v>34</v>
      </c>
      <c r="E13" s="68" t="s">
        <v>62</v>
      </c>
      <c r="F13" s="69"/>
      <c r="G13" s="69"/>
      <c r="H13" s="69"/>
      <c r="I13" s="69"/>
      <c r="J13" s="69"/>
      <c r="K13" s="69"/>
      <c r="L13" s="69"/>
      <c r="M13" s="69"/>
      <c r="N13" s="69"/>
      <c r="O13" s="69"/>
      <c r="P13" s="69"/>
      <c r="Q13" s="69"/>
      <c r="R13" s="70">
        <f t="shared" si="0"/>
        <v>0</v>
      </c>
      <c r="S13" s="71" t="s">
        <v>63</v>
      </c>
      <c r="T13" s="72">
        <f>(R13/1000)-(R14/1000)</f>
        <v>0</v>
      </c>
      <c r="U13" s="278" t="s">
        <v>64</v>
      </c>
      <c r="V13" s="60"/>
    </row>
    <row r="14" spans="1:42" ht="76.5" customHeight="1" x14ac:dyDescent="0.35">
      <c r="A14" s="269"/>
      <c r="B14" s="276"/>
      <c r="C14" s="73" t="s">
        <v>65</v>
      </c>
      <c r="D14" s="67" t="s">
        <v>66</v>
      </c>
      <c r="E14" s="67" t="s">
        <v>67</v>
      </c>
      <c r="F14" s="74"/>
      <c r="G14" s="74"/>
      <c r="H14" s="74"/>
      <c r="I14" s="74"/>
      <c r="J14" s="74"/>
      <c r="K14" s="74"/>
      <c r="L14" s="74"/>
      <c r="M14" s="74"/>
      <c r="N14" s="74"/>
      <c r="O14" s="74"/>
      <c r="P14" s="74"/>
      <c r="Q14" s="74"/>
      <c r="R14" s="70">
        <f>SUMPRODUCT(F13:Q13,F14:Q14)</f>
        <v>0</v>
      </c>
      <c r="S14" s="71" t="s">
        <v>63</v>
      </c>
      <c r="T14" s="58">
        <f>(R14/1000)</f>
        <v>0</v>
      </c>
      <c r="U14" s="279"/>
      <c r="V14" s="60"/>
    </row>
    <row r="15" spans="1:42" ht="156.5" customHeight="1" x14ac:dyDescent="0.35">
      <c r="A15" s="269"/>
      <c r="B15" s="277"/>
      <c r="C15" s="73" t="s">
        <v>68</v>
      </c>
      <c r="D15" s="75" t="s">
        <v>34</v>
      </c>
      <c r="E15" s="76" t="s">
        <v>69</v>
      </c>
      <c r="F15" s="69"/>
      <c r="G15" s="69"/>
      <c r="H15" s="69"/>
      <c r="I15" s="69"/>
      <c r="J15" s="69"/>
      <c r="K15" s="69"/>
      <c r="L15" s="69"/>
      <c r="M15" s="69"/>
      <c r="N15" s="69"/>
      <c r="O15" s="69"/>
      <c r="P15" s="69"/>
      <c r="Q15" s="69"/>
      <c r="R15" s="77">
        <v>0</v>
      </c>
      <c r="S15" s="281"/>
      <c r="T15" s="282"/>
      <c r="U15" s="279"/>
      <c r="V15" s="60"/>
      <c r="AE15" s="78">
        <v>1</v>
      </c>
      <c r="AF15" s="78">
        <v>2</v>
      </c>
      <c r="AG15" s="78">
        <v>3</v>
      </c>
      <c r="AH15" s="78">
        <v>4</v>
      </c>
      <c r="AI15" s="78">
        <v>5</v>
      </c>
      <c r="AJ15" s="78">
        <v>6</v>
      </c>
      <c r="AK15" s="78">
        <v>7</v>
      </c>
      <c r="AL15" s="78">
        <v>8</v>
      </c>
      <c r="AM15" s="78">
        <v>9</v>
      </c>
      <c r="AN15" s="78">
        <v>10</v>
      </c>
      <c r="AO15" s="78">
        <v>11</v>
      </c>
      <c r="AP15" s="78">
        <v>12</v>
      </c>
    </row>
    <row r="16" spans="1:42" ht="70" customHeight="1" x14ac:dyDescent="0.35">
      <c r="A16" s="269"/>
      <c r="B16" s="258" t="s">
        <v>70</v>
      </c>
      <c r="C16" s="79" t="s">
        <v>71</v>
      </c>
      <c r="D16" s="80" t="s">
        <v>34</v>
      </c>
      <c r="E16" s="81" t="s">
        <v>72</v>
      </c>
      <c r="F16" s="82"/>
      <c r="G16" s="82"/>
      <c r="H16" s="82"/>
      <c r="I16" s="82"/>
      <c r="J16" s="82"/>
      <c r="K16" s="82"/>
      <c r="L16" s="82"/>
      <c r="M16" s="82"/>
      <c r="N16" s="82"/>
      <c r="O16" s="82"/>
      <c r="P16" s="82"/>
      <c r="Q16" s="82"/>
      <c r="R16" s="83">
        <f>SUM(F16:Q16)</f>
        <v>0</v>
      </c>
      <c r="S16" s="71" t="s">
        <v>63</v>
      </c>
      <c r="T16" s="72">
        <f>R16/1000</f>
        <v>0</v>
      </c>
      <c r="U16" s="279"/>
      <c r="V16" s="60"/>
      <c r="AD16" s="84" t="s">
        <v>73</v>
      </c>
      <c r="AE16" s="85">
        <f t="shared" ref="AE16:AP16" si="1">F15</f>
        <v>0</v>
      </c>
      <c r="AF16" s="85">
        <f t="shared" si="1"/>
        <v>0</v>
      </c>
      <c r="AG16" s="85">
        <f t="shared" si="1"/>
        <v>0</v>
      </c>
      <c r="AH16" s="85">
        <f t="shared" si="1"/>
        <v>0</v>
      </c>
      <c r="AI16" s="85">
        <f t="shared" si="1"/>
        <v>0</v>
      </c>
      <c r="AJ16" s="85">
        <f t="shared" si="1"/>
        <v>0</v>
      </c>
      <c r="AK16" s="85">
        <f t="shared" si="1"/>
        <v>0</v>
      </c>
      <c r="AL16" s="85">
        <f t="shared" si="1"/>
        <v>0</v>
      </c>
      <c r="AM16" s="85">
        <f t="shared" si="1"/>
        <v>0</v>
      </c>
      <c r="AN16" s="85">
        <f t="shared" si="1"/>
        <v>0</v>
      </c>
      <c r="AO16" s="85">
        <f t="shared" si="1"/>
        <v>0</v>
      </c>
      <c r="AP16" s="85">
        <f t="shared" si="1"/>
        <v>0</v>
      </c>
    </row>
    <row r="17" spans="1:42" ht="85" customHeight="1" thickBot="1" x14ac:dyDescent="0.3">
      <c r="A17" s="269"/>
      <c r="B17" s="259"/>
      <c r="C17" s="86" t="s">
        <v>74</v>
      </c>
      <c r="D17" s="87" t="s">
        <v>34</v>
      </c>
      <c r="E17" s="88" t="s">
        <v>72</v>
      </c>
      <c r="F17" s="89"/>
      <c r="G17" s="90"/>
      <c r="H17" s="90"/>
      <c r="I17" s="90"/>
      <c r="J17" s="89"/>
      <c r="K17" s="89"/>
      <c r="L17" s="89"/>
      <c r="M17" s="89"/>
      <c r="N17" s="89"/>
      <c r="O17" s="89"/>
      <c r="P17" s="89"/>
      <c r="Q17" s="91"/>
      <c r="R17" s="92">
        <f>SUM(F17:Q17)</f>
        <v>0</v>
      </c>
      <c r="S17" s="71" t="s">
        <v>63</v>
      </c>
      <c r="T17" s="72">
        <f>R17/1000</f>
        <v>0</v>
      </c>
      <c r="U17" s="280"/>
      <c r="V17" s="60"/>
      <c r="W17" s="93" t="s">
        <v>75</v>
      </c>
      <c r="X17" s="93" t="s">
        <v>76</v>
      </c>
      <c r="Y17" s="260" t="s">
        <v>77</v>
      </c>
      <c r="Z17" s="260"/>
      <c r="AA17" s="93" t="s">
        <v>76</v>
      </c>
      <c r="AD17" s="94" t="s">
        <v>78</v>
      </c>
      <c r="AE17" s="95" t="str">
        <f>'[5]Electricity factor 电力系数 '!$K$2</f>
        <v>---</v>
      </c>
      <c r="AF17" s="95" t="str">
        <f>'[5]Electricity factor 电力系数 '!$K$2</f>
        <v>---</v>
      </c>
      <c r="AG17" s="95" t="str">
        <f>'[5]Electricity factor 电力系数 '!$K$2</f>
        <v>---</v>
      </c>
      <c r="AH17" s="95" t="str">
        <f>'[5]Electricity factor 电力系数 '!$K$2</f>
        <v>---</v>
      </c>
      <c r="AI17" s="95" t="str">
        <f>'[5]Electricity factor 电力系数 '!$K$2</f>
        <v>---</v>
      </c>
      <c r="AJ17" s="95" t="str">
        <f>'[5]Electricity factor 电力系数 '!$K$2</f>
        <v>---</v>
      </c>
      <c r="AK17" s="95" t="str">
        <f>'[5]Electricity factor 电力系数 '!$K$2</f>
        <v>---</v>
      </c>
      <c r="AL17" s="95" t="str">
        <f>'[5]Electricity factor 电力系数 '!$K$2</f>
        <v>---</v>
      </c>
      <c r="AM17" s="95" t="str">
        <f>'[5]Electricity factor 电力系数 '!$K$2</f>
        <v>---</v>
      </c>
      <c r="AN17" s="95" t="str">
        <f>'[5]Electricity factor 电力系数 '!$K$2</f>
        <v>---</v>
      </c>
      <c r="AO17" s="95" t="str">
        <f>'[5]Electricity factor 电力系数 '!$K$2</f>
        <v>---</v>
      </c>
      <c r="AP17" s="95" t="str">
        <f>'[5]Electricity factor 电力系数 '!$K$2</f>
        <v>---</v>
      </c>
    </row>
    <row r="18" spans="1:42" s="65" customFormat="1" ht="32.25" customHeight="1" thickTop="1" thickBot="1" x14ac:dyDescent="0.4">
      <c r="A18" s="270"/>
      <c r="B18" s="96"/>
      <c r="C18" s="97" t="s">
        <v>79</v>
      </c>
      <c r="D18" s="98" t="s">
        <v>59</v>
      </c>
      <c r="E18" s="99"/>
      <c r="F18" s="100"/>
      <c r="G18" s="100"/>
      <c r="H18" s="100"/>
      <c r="I18" s="100"/>
      <c r="J18" s="100"/>
      <c r="K18" s="100"/>
      <c r="L18" s="100"/>
      <c r="M18" s="100"/>
      <c r="N18" s="100"/>
      <c r="O18" s="100"/>
      <c r="P18" s="100"/>
      <c r="Q18" s="100"/>
      <c r="R18" s="261"/>
      <c r="S18" s="261"/>
      <c r="T18" s="261"/>
      <c r="U18" s="261"/>
    </row>
    <row r="19" spans="1:42" ht="59.5" hidden="1" customHeight="1" outlineLevel="1" thickTop="1" thickBot="1" x14ac:dyDescent="0.4">
      <c r="A19" s="262" t="s">
        <v>80</v>
      </c>
      <c r="B19" s="101"/>
      <c r="C19" s="102" t="s">
        <v>81</v>
      </c>
      <c r="D19" s="103" t="s">
        <v>82</v>
      </c>
      <c r="E19" s="104" t="s">
        <v>83</v>
      </c>
      <c r="F19" s="105">
        <f t="shared" ref="F19:Q19" si="2">F6*0.7*0.0533*13.77*(44/12)/1000</f>
        <v>0</v>
      </c>
      <c r="G19" s="105">
        <f t="shared" si="2"/>
        <v>0</v>
      </c>
      <c r="H19" s="105">
        <f t="shared" si="2"/>
        <v>0</v>
      </c>
      <c r="I19" s="105">
        <f t="shared" si="2"/>
        <v>0</v>
      </c>
      <c r="J19" s="105">
        <f t="shared" si="2"/>
        <v>0</v>
      </c>
      <c r="K19" s="105">
        <f t="shared" si="2"/>
        <v>0</v>
      </c>
      <c r="L19" s="105">
        <f t="shared" si="2"/>
        <v>0</v>
      </c>
      <c r="M19" s="105">
        <f t="shared" si="2"/>
        <v>0</v>
      </c>
      <c r="N19" s="105">
        <f t="shared" si="2"/>
        <v>0</v>
      </c>
      <c r="O19" s="105">
        <f t="shared" si="2"/>
        <v>0</v>
      </c>
      <c r="P19" s="105">
        <f t="shared" si="2"/>
        <v>0</v>
      </c>
      <c r="Q19" s="105">
        <f t="shared" si="2"/>
        <v>0</v>
      </c>
      <c r="R19" s="106">
        <f t="shared" ref="R19:R24" si="3">SUM(F19:Q19)</f>
        <v>0</v>
      </c>
      <c r="S19" s="107"/>
      <c r="T19" s="107"/>
      <c r="AE19" s="95"/>
      <c r="AF19" s="95"/>
      <c r="AG19" s="95"/>
      <c r="AH19" s="95"/>
      <c r="AI19" s="95"/>
      <c r="AJ19" s="95"/>
      <c r="AK19" s="95"/>
      <c r="AL19" s="95"/>
      <c r="AM19" s="95"/>
      <c r="AN19" s="95"/>
      <c r="AO19" s="95"/>
      <c r="AP19" s="95"/>
    </row>
    <row r="20" spans="1:42" ht="59.5" hidden="1" customHeight="1" outlineLevel="1" thickBot="1" x14ac:dyDescent="0.4">
      <c r="A20" s="262"/>
      <c r="B20" s="263" t="s">
        <v>84</v>
      </c>
      <c r="C20" s="102" t="s">
        <v>85</v>
      </c>
      <c r="D20" s="103" t="s">
        <v>82</v>
      </c>
      <c r="E20" s="108" t="s">
        <v>86</v>
      </c>
      <c r="F20" s="105">
        <f t="shared" ref="F20:Q20" si="4">(F7/1000)*540*0.04979*15.48*(44/12)/1000</f>
        <v>0</v>
      </c>
      <c r="G20" s="105">
        <f t="shared" si="4"/>
        <v>0</v>
      </c>
      <c r="H20" s="105">
        <f t="shared" si="4"/>
        <v>0</v>
      </c>
      <c r="I20" s="105">
        <f t="shared" si="4"/>
        <v>0</v>
      </c>
      <c r="J20" s="105">
        <f t="shared" si="4"/>
        <v>0</v>
      </c>
      <c r="K20" s="105">
        <f t="shared" si="4"/>
        <v>0</v>
      </c>
      <c r="L20" s="105">
        <f t="shared" si="4"/>
        <v>0</v>
      </c>
      <c r="M20" s="105">
        <f t="shared" si="4"/>
        <v>0</v>
      </c>
      <c r="N20" s="105">
        <f t="shared" si="4"/>
        <v>0</v>
      </c>
      <c r="O20" s="105">
        <f t="shared" si="4"/>
        <v>0</v>
      </c>
      <c r="P20" s="105">
        <f t="shared" si="4"/>
        <v>0</v>
      </c>
      <c r="Q20" s="105">
        <f t="shared" si="4"/>
        <v>0</v>
      </c>
      <c r="R20" s="106">
        <f t="shared" si="3"/>
        <v>0</v>
      </c>
      <c r="S20" s="109"/>
      <c r="T20" s="109"/>
      <c r="AE20" s="95"/>
      <c r="AF20" s="95"/>
      <c r="AG20" s="95"/>
      <c r="AH20" s="95"/>
      <c r="AI20" s="95"/>
      <c r="AJ20" s="95"/>
      <c r="AK20" s="95"/>
      <c r="AL20" s="95"/>
      <c r="AM20" s="95"/>
      <c r="AN20" s="95"/>
      <c r="AO20" s="95"/>
      <c r="AP20" s="95"/>
    </row>
    <row r="21" spans="1:42" ht="59.5" hidden="1" customHeight="1" outlineLevel="1" thickBot="1" x14ac:dyDescent="0.4">
      <c r="A21" s="262"/>
      <c r="B21" s="263"/>
      <c r="C21" s="102" t="s">
        <v>87</v>
      </c>
      <c r="D21" s="103" t="s">
        <v>82</v>
      </c>
      <c r="E21" s="108" t="s">
        <v>88</v>
      </c>
      <c r="F21" s="105">
        <f t="shared" ref="F21:Q21" si="5">(F8/1000)*770*0.04684*19*(44/12)/1000</f>
        <v>0</v>
      </c>
      <c r="G21" s="105">
        <f t="shared" si="5"/>
        <v>0</v>
      </c>
      <c r="H21" s="105">
        <f t="shared" si="5"/>
        <v>0</v>
      </c>
      <c r="I21" s="105">
        <f t="shared" si="5"/>
        <v>0</v>
      </c>
      <c r="J21" s="105">
        <f t="shared" si="5"/>
        <v>0</v>
      </c>
      <c r="K21" s="105">
        <f t="shared" si="5"/>
        <v>0</v>
      </c>
      <c r="L21" s="105">
        <f t="shared" si="5"/>
        <v>0</v>
      </c>
      <c r="M21" s="105">
        <f t="shared" si="5"/>
        <v>0</v>
      </c>
      <c r="N21" s="105">
        <f t="shared" si="5"/>
        <v>0</v>
      </c>
      <c r="O21" s="105">
        <f t="shared" si="5"/>
        <v>0</v>
      </c>
      <c r="P21" s="105">
        <f t="shared" si="5"/>
        <v>0</v>
      </c>
      <c r="Q21" s="105">
        <f t="shared" si="5"/>
        <v>0</v>
      </c>
      <c r="R21" s="106">
        <f t="shared" si="3"/>
        <v>0</v>
      </c>
      <c r="S21" s="109"/>
      <c r="T21" s="109"/>
      <c r="AE21" s="95"/>
      <c r="AF21" s="95"/>
      <c r="AG21" s="95"/>
      <c r="AH21" s="95"/>
      <c r="AI21" s="95"/>
      <c r="AJ21" s="95"/>
      <c r="AK21" s="95"/>
      <c r="AL21" s="95"/>
      <c r="AM21" s="95"/>
      <c r="AN21" s="95"/>
      <c r="AO21" s="95"/>
      <c r="AP21" s="95"/>
    </row>
    <row r="22" spans="1:42" ht="59.5" hidden="1" customHeight="1" outlineLevel="1" thickBot="1" x14ac:dyDescent="0.4">
      <c r="A22" s="262"/>
      <c r="B22" s="263"/>
      <c r="C22" s="102" t="s">
        <v>89</v>
      </c>
      <c r="D22" s="103" t="s">
        <v>82</v>
      </c>
      <c r="E22" s="108" t="s">
        <v>90</v>
      </c>
      <c r="F22" s="105">
        <f t="shared" ref="F22:Q22" si="6">(F9*800*0.04526*19.9)*(44/12)/1000</f>
        <v>0</v>
      </c>
      <c r="G22" s="105">
        <f t="shared" si="6"/>
        <v>0</v>
      </c>
      <c r="H22" s="105">
        <f t="shared" si="6"/>
        <v>0</v>
      </c>
      <c r="I22" s="105">
        <f t="shared" si="6"/>
        <v>0</v>
      </c>
      <c r="J22" s="105">
        <f t="shared" si="6"/>
        <v>0</v>
      </c>
      <c r="K22" s="105">
        <f t="shared" si="6"/>
        <v>0</v>
      </c>
      <c r="L22" s="105">
        <f t="shared" si="6"/>
        <v>0</v>
      </c>
      <c r="M22" s="105">
        <f t="shared" si="6"/>
        <v>0</v>
      </c>
      <c r="N22" s="105">
        <f t="shared" si="6"/>
        <v>0</v>
      </c>
      <c r="O22" s="105">
        <f t="shared" si="6"/>
        <v>0</v>
      </c>
      <c r="P22" s="105">
        <f t="shared" si="6"/>
        <v>0</v>
      </c>
      <c r="Q22" s="105">
        <f t="shared" si="6"/>
        <v>0</v>
      </c>
      <c r="R22" s="106">
        <f t="shared" si="3"/>
        <v>0</v>
      </c>
      <c r="S22" s="109"/>
      <c r="T22" s="109"/>
      <c r="AE22" s="95"/>
      <c r="AF22" s="95"/>
      <c r="AG22" s="95"/>
      <c r="AH22" s="95"/>
      <c r="AI22" s="95"/>
      <c r="AJ22" s="95"/>
      <c r="AK22" s="95"/>
      <c r="AL22" s="95"/>
      <c r="AM22" s="95"/>
      <c r="AN22" s="95"/>
      <c r="AO22" s="95"/>
      <c r="AP22" s="95"/>
    </row>
    <row r="23" spans="1:42" ht="59.5" hidden="1" customHeight="1" outlineLevel="1" thickBot="1" x14ac:dyDescent="0.4">
      <c r="A23" s="262"/>
      <c r="B23" s="263"/>
      <c r="C23" s="102" t="s">
        <v>91</v>
      </c>
      <c r="D23" s="103" t="s">
        <v>82</v>
      </c>
      <c r="E23" s="108" t="s">
        <v>92</v>
      </c>
      <c r="F23" s="105">
        <f t="shared" ref="F23:Q23" si="7">(F10*789*0.0297*17.51*(44/12)/1000)</f>
        <v>0</v>
      </c>
      <c r="G23" s="105">
        <f t="shared" si="7"/>
        <v>0</v>
      </c>
      <c r="H23" s="105">
        <f t="shared" si="7"/>
        <v>0</v>
      </c>
      <c r="I23" s="105">
        <f t="shared" si="7"/>
        <v>0</v>
      </c>
      <c r="J23" s="105">
        <f t="shared" si="7"/>
        <v>0</v>
      </c>
      <c r="K23" s="105">
        <f t="shared" si="7"/>
        <v>0</v>
      </c>
      <c r="L23" s="105">
        <f t="shared" si="7"/>
        <v>0</v>
      </c>
      <c r="M23" s="105">
        <f t="shared" si="7"/>
        <v>0</v>
      </c>
      <c r="N23" s="105">
        <f t="shared" si="7"/>
        <v>0</v>
      </c>
      <c r="O23" s="105">
        <f t="shared" si="7"/>
        <v>0</v>
      </c>
      <c r="P23" s="105">
        <f t="shared" si="7"/>
        <v>0</v>
      </c>
      <c r="Q23" s="105">
        <f t="shared" si="7"/>
        <v>0</v>
      </c>
      <c r="R23" s="106">
        <f t="shared" si="3"/>
        <v>0</v>
      </c>
      <c r="S23" s="109"/>
      <c r="T23" s="109"/>
      <c r="AE23" s="95"/>
      <c r="AF23" s="95"/>
      <c r="AG23" s="95"/>
      <c r="AH23" s="95"/>
      <c r="AI23" s="95"/>
      <c r="AJ23" s="95"/>
      <c r="AK23" s="95"/>
      <c r="AL23" s="95"/>
      <c r="AM23" s="95"/>
      <c r="AN23" s="95"/>
      <c r="AO23" s="95"/>
      <c r="AP23" s="95"/>
    </row>
    <row r="24" spans="1:42" ht="59.5" hidden="1" customHeight="1" outlineLevel="1" thickBot="1" x14ac:dyDescent="0.4">
      <c r="A24" s="262"/>
      <c r="B24" s="263"/>
      <c r="C24" s="102" t="s">
        <v>93</v>
      </c>
      <c r="D24" s="103" t="s">
        <v>82</v>
      </c>
      <c r="E24" s="108" t="s">
        <v>94</v>
      </c>
      <c r="F24" s="105">
        <f t="shared" ref="F24:Q24" si="8">(F11/1000)*845*0.02842*18.35*(44/12)/1000</f>
        <v>0</v>
      </c>
      <c r="G24" s="105">
        <f t="shared" si="8"/>
        <v>0</v>
      </c>
      <c r="H24" s="105">
        <f t="shared" si="8"/>
        <v>0</v>
      </c>
      <c r="I24" s="105">
        <f t="shared" si="8"/>
        <v>0</v>
      </c>
      <c r="J24" s="105">
        <f t="shared" si="8"/>
        <v>0</v>
      </c>
      <c r="K24" s="105">
        <f t="shared" si="8"/>
        <v>0</v>
      </c>
      <c r="L24" s="105">
        <f t="shared" si="8"/>
        <v>0</v>
      </c>
      <c r="M24" s="105">
        <f t="shared" si="8"/>
        <v>0</v>
      </c>
      <c r="N24" s="105">
        <f t="shared" si="8"/>
        <v>0</v>
      </c>
      <c r="O24" s="105">
        <f t="shared" si="8"/>
        <v>0</v>
      </c>
      <c r="P24" s="105">
        <f t="shared" si="8"/>
        <v>0</v>
      </c>
      <c r="Q24" s="105">
        <f t="shared" si="8"/>
        <v>0</v>
      </c>
      <c r="R24" s="106">
        <f t="shared" si="3"/>
        <v>0</v>
      </c>
      <c r="S24" s="110"/>
      <c r="T24" s="110"/>
      <c r="AE24" s="95"/>
      <c r="AF24" s="95"/>
      <c r="AG24" s="95"/>
      <c r="AH24" s="95"/>
      <c r="AI24" s="95"/>
      <c r="AJ24" s="95"/>
      <c r="AK24" s="95"/>
      <c r="AL24" s="95"/>
      <c r="AM24" s="95"/>
      <c r="AN24" s="95"/>
      <c r="AO24" s="95"/>
      <c r="AP24" s="95"/>
    </row>
    <row r="25" spans="1:42" ht="115" customHeight="1" collapsed="1" x14ac:dyDescent="0.35">
      <c r="A25" s="262"/>
      <c r="B25" s="264" t="s">
        <v>95</v>
      </c>
      <c r="C25" s="264"/>
      <c r="D25" s="111" t="s">
        <v>82</v>
      </c>
      <c r="E25" s="112" t="s">
        <v>96</v>
      </c>
      <c r="F25" s="113">
        <f>(F19+F20+F21+F22+F23+F24)</f>
        <v>0</v>
      </c>
      <c r="G25" s="113">
        <f t="shared" ref="G25:P25" si="9">(G19+G20+G21+G22+G23+G24)</f>
        <v>0</v>
      </c>
      <c r="H25" s="113">
        <f t="shared" si="9"/>
        <v>0</v>
      </c>
      <c r="I25" s="113">
        <f t="shared" si="9"/>
        <v>0</v>
      </c>
      <c r="J25" s="113">
        <f t="shared" si="9"/>
        <v>0</v>
      </c>
      <c r="K25" s="113">
        <f t="shared" si="9"/>
        <v>0</v>
      </c>
      <c r="L25" s="113">
        <f t="shared" si="9"/>
        <v>0</v>
      </c>
      <c r="M25" s="113">
        <f t="shared" si="9"/>
        <v>0</v>
      </c>
      <c r="N25" s="113">
        <f t="shared" si="9"/>
        <v>0</v>
      </c>
      <c r="O25" s="113">
        <f t="shared" si="9"/>
        <v>0</v>
      </c>
      <c r="P25" s="113">
        <f t="shared" si="9"/>
        <v>0</v>
      </c>
      <c r="Q25" s="113">
        <f>(Q19+Q20+Q21+Q22+Q23+Q24)</f>
        <v>0</v>
      </c>
      <c r="R25" s="114">
        <f>SUM(R19:R24)</f>
        <v>0</v>
      </c>
      <c r="S25" s="115" t="s">
        <v>97</v>
      </c>
      <c r="T25" s="116">
        <f>SUM(T11,T14,T16,T17)</f>
        <v>0</v>
      </c>
      <c r="U25" s="117" t="s">
        <v>98</v>
      </c>
    </row>
    <row r="26" spans="1:42" ht="76" customHeight="1" x14ac:dyDescent="0.35">
      <c r="A26" s="262"/>
      <c r="B26" s="264" t="s">
        <v>99</v>
      </c>
      <c r="C26" s="264"/>
      <c r="D26" s="111" t="s">
        <v>82</v>
      </c>
      <c r="E26" s="112" t="s">
        <v>100</v>
      </c>
      <c r="F26" s="113">
        <f t="shared" ref="F26:Q26" si="10">(F13*F15)/1000000</f>
        <v>0</v>
      </c>
      <c r="G26" s="113">
        <f t="shared" si="10"/>
        <v>0</v>
      </c>
      <c r="H26" s="113">
        <f t="shared" si="10"/>
        <v>0</v>
      </c>
      <c r="I26" s="113">
        <f t="shared" si="10"/>
        <v>0</v>
      </c>
      <c r="J26" s="113">
        <f t="shared" si="10"/>
        <v>0</v>
      </c>
      <c r="K26" s="113">
        <f t="shared" si="10"/>
        <v>0</v>
      </c>
      <c r="L26" s="113">
        <f t="shared" si="10"/>
        <v>0</v>
      </c>
      <c r="M26" s="113">
        <f t="shared" si="10"/>
        <v>0</v>
      </c>
      <c r="N26" s="113">
        <f t="shared" si="10"/>
        <v>0</v>
      </c>
      <c r="O26" s="113">
        <f t="shared" si="10"/>
        <v>0</v>
      </c>
      <c r="P26" s="113">
        <f t="shared" si="10"/>
        <v>0</v>
      </c>
      <c r="Q26" s="113">
        <f t="shared" si="10"/>
        <v>0</v>
      </c>
      <c r="R26" s="118">
        <f>SUM(F26:Q26)</f>
        <v>0</v>
      </c>
      <c r="S26" s="119" t="s">
        <v>101</v>
      </c>
      <c r="T26" s="120">
        <f>SUM(T6,T7,T8,T9,T13)</f>
        <v>0</v>
      </c>
      <c r="U26" s="121" t="s">
        <v>102</v>
      </c>
      <c r="V26" s="95"/>
      <c r="W26" s="95"/>
      <c r="X26" s="95"/>
      <c r="Y26" s="95"/>
      <c r="Z26" s="95"/>
      <c r="AA26" s="95"/>
      <c r="AB26" s="95"/>
      <c r="AC26" s="95"/>
    </row>
    <row r="27" spans="1:42" ht="60.5" thickBot="1" x14ac:dyDescent="0.4">
      <c r="A27" s="262"/>
      <c r="B27" s="264" t="s">
        <v>103</v>
      </c>
      <c r="C27" s="264"/>
      <c r="D27" s="111" t="s">
        <v>82</v>
      </c>
      <c r="E27" s="112" t="s">
        <v>104</v>
      </c>
      <c r="F27" s="113">
        <f>F25+F26</f>
        <v>0</v>
      </c>
      <c r="G27" s="113">
        <f t="shared" ref="G27:Q27" si="11">G25+G26</f>
        <v>0</v>
      </c>
      <c r="H27" s="113">
        <f t="shared" si="11"/>
        <v>0</v>
      </c>
      <c r="I27" s="113">
        <f t="shared" si="11"/>
        <v>0</v>
      </c>
      <c r="J27" s="113">
        <f t="shared" si="11"/>
        <v>0</v>
      </c>
      <c r="K27" s="113">
        <f t="shared" si="11"/>
        <v>0</v>
      </c>
      <c r="L27" s="113">
        <f t="shared" si="11"/>
        <v>0</v>
      </c>
      <c r="M27" s="113">
        <f t="shared" si="11"/>
        <v>0</v>
      </c>
      <c r="N27" s="113">
        <f t="shared" si="11"/>
        <v>0</v>
      </c>
      <c r="O27" s="113">
        <f t="shared" si="11"/>
        <v>0</v>
      </c>
      <c r="P27" s="113">
        <f t="shared" si="11"/>
        <v>0</v>
      </c>
      <c r="Q27" s="113">
        <f t="shared" si="11"/>
        <v>0</v>
      </c>
      <c r="R27" s="122">
        <f>SUM(R25:R26)</f>
        <v>0</v>
      </c>
      <c r="S27" s="123" t="s">
        <v>105</v>
      </c>
      <c r="T27" s="124">
        <f>SUM(T26,T25)</f>
        <v>0</v>
      </c>
      <c r="U27" s="125" t="s">
        <v>106</v>
      </c>
      <c r="V27" s="95"/>
      <c r="W27" s="95"/>
      <c r="X27" s="95"/>
      <c r="Y27" s="95"/>
      <c r="Z27" s="95"/>
      <c r="AA27" s="95"/>
      <c r="AB27" s="95"/>
      <c r="AC27" s="95"/>
    </row>
    <row r="28" spans="1:42" x14ac:dyDescent="0.35">
      <c r="A28" s="43"/>
      <c r="B28" s="126"/>
      <c r="C28" s="127"/>
      <c r="D28" s="128"/>
      <c r="E28" s="129"/>
      <c r="F28" s="43"/>
      <c r="G28" s="43"/>
      <c r="H28" s="43"/>
      <c r="I28" s="43"/>
      <c r="J28" s="43"/>
      <c r="K28" s="43"/>
      <c r="L28" s="43"/>
      <c r="M28" s="43"/>
      <c r="N28" s="43"/>
      <c r="O28" s="43"/>
      <c r="P28" s="43"/>
      <c r="Q28" s="43"/>
      <c r="R28" s="130"/>
      <c r="S28" s="65"/>
    </row>
    <row r="29" spans="1:42" x14ac:dyDescent="0.35">
      <c r="A29" s="43"/>
      <c r="B29" s="126"/>
      <c r="C29" s="127"/>
      <c r="D29" s="128"/>
      <c r="E29" s="129"/>
      <c r="F29" s="43"/>
      <c r="G29" s="43"/>
      <c r="H29" s="43"/>
      <c r="I29" s="43"/>
      <c r="J29" s="43"/>
      <c r="K29" s="43"/>
      <c r="L29" s="43"/>
      <c r="M29" s="43"/>
      <c r="N29" s="43"/>
      <c r="O29" s="43"/>
      <c r="P29" s="43"/>
      <c r="Q29" s="43"/>
      <c r="R29" s="130"/>
    </row>
    <row r="30" spans="1:42" ht="263.5" customHeight="1" x14ac:dyDescent="0.35">
      <c r="A30" s="43"/>
      <c r="B30" s="126"/>
      <c r="C30" s="255" t="s">
        <v>107</v>
      </c>
      <c r="D30" s="255"/>
      <c r="E30" s="255"/>
      <c r="F30" s="131"/>
      <c r="G30" s="256" t="s">
        <v>108</v>
      </c>
      <c r="H30" s="257"/>
      <c r="I30" s="257"/>
      <c r="J30" s="257"/>
      <c r="K30" s="257"/>
      <c r="L30" s="257"/>
      <c r="M30" s="257"/>
      <c r="N30" s="43"/>
      <c r="O30" s="43"/>
      <c r="P30" s="43"/>
      <c r="Q30" s="43"/>
      <c r="R30" s="130"/>
    </row>
    <row r="31" spans="1:42" ht="25" customHeight="1" x14ac:dyDescent="0.35">
      <c r="A31" s="43"/>
      <c r="B31" s="126"/>
      <c r="C31" s="132" t="s">
        <v>109</v>
      </c>
      <c r="D31" s="132"/>
      <c r="E31" s="132"/>
      <c r="F31" s="131"/>
      <c r="G31" s="131"/>
      <c r="H31" s="131"/>
      <c r="I31" s="131"/>
      <c r="J31" s="131"/>
      <c r="K31" s="131"/>
      <c r="L31" s="131"/>
      <c r="M31" s="131"/>
      <c r="N31" s="43"/>
      <c r="O31" s="43"/>
      <c r="P31" s="43"/>
      <c r="Q31" s="43"/>
      <c r="R31" s="130"/>
    </row>
    <row r="32" spans="1:42" ht="359.5" customHeight="1" x14ac:dyDescent="0.35">
      <c r="A32" s="43"/>
      <c r="B32" s="126"/>
      <c r="C32" s="257" t="s">
        <v>110</v>
      </c>
      <c r="D32" s="257"/>
      <c r="E32" s="257"/>
      <c r="F32" s="257"/>
      <c r="G32" s="257"/>
      <c r="H32" s="257"/>
      <c r="I32" s="131"/>
      <c r="J32" s="131"/>
      <c r="K32" s="131"/>
      <c r="L32" s="131"/>
      <c r="M32" s="131"/>
      <c r="N32" s="43"/>
      <c r="O32" s="43"/>
      <c r="P32" s="43"/>
      <c r="Q32" s="43"/>
      <c r="R32" s="130"/>
    </row>
    <row r="33" spans="4:5" ht="140" customHeight="1" x14ac:dyDescent="0.35">
      <c r="D33" s="44"/>
      <c r="E33" s="44"/>
    </row>
    <row r="34" spans="4:5" ht="20.5" customHeight="1" x14ac:dyDescent="0.35"/>
    <row r="35" spans="4:5" ht="66" customHeight="1" x14ac:dyDescent="0.35"/>
  </sheetData>
  <autoFilter ref="A5:R18" xr:uid="{00000000-0009-0000-0000-000003000000}">
    <filterColumn colId="0" showButton="0"/>
  </autoFilter>
  <mergeCells count="21">
    <mergeCell ref="A4:E4"/>
    <mergeCell ref="F4:R4"/>
    <mergeCell ref="S4:T4"/>
    <mergeCell ref="A5:B5"/>
    <mergeCell ref="A6:A18"/>
    <mergeCell ref="B6:B12"/>
    <mergeCell ref="R12:U12"/>
    <mergeCell ref="B13:B15"/>
    <mergeCell ref="U13:U17"/>
    <mergeCell ref="S15:T15"/>
    <mergeCell ref="A19:A27"/>
    <mergeCell ref="B20:B24"/>
    <mergeCell ref="B25:C25"/>
    <mergeCell ref="B26:C26"/>
    <mergeCell ref="B27:C27"/>
    <mergeCell ref="C30:E30"/>
    <mergeCell ref="G30:M30"/>
    <mergeCell ref="C32:H32"/>
    <mergeCell ref="B16:B17"/>
    <mergeCell ref="Y17:Z17"/>
    <mergeCell ref="R18:U18"/>
  </mergeCells>
  <dataValidations count="6">
    <dataValidation allowBlank="1" showInputMessage="1" showErrorMessage="1" promptTitle="Input percentage" sqref="F14:Q14" xr:uid="{4831D3C9-1F4E-420A-82F0-652E675D1366}"/>
    <dataValidation allowBlank="1" showErrorMessage="1" promptTitle="Please input a %" prompt="Please write the percentage of Natural gas that comes from US or Canada_x000a_" sqref="S16:S17 S13:S14" xr:uid="{561D8A60-B0C7-4036-925E-450BA62C5A88}"/>
    <dataValidation type="list" allowBlank="1" showInputMessage="1" showErrorMessage="1" sqref="E12:Q12" xr:uid="{7080F717-6FAE-4CB3-AC50-300AD983A94A}">
      <formula1>"Invoices发票, Measured (or calculated) accounting计量（或计算）会计, Electricity meters电表, Estimations估算"</formula1>
    </dataValidation>
    <dataValidation type="list" allowBlank="1" showInputMessage="1" showErrorMessage="1" sqref="E18:Q18" xr:uid="{AA8E512C-7C21-4949-AA39-289029184391}">
      <formula1>"Invoices发票, Measured (or calculated) accounting计量（计算）会计, Estimations估算"</formula1>
    </dataValidation>
    <dataValidation type="whole" allowBlank="1" showErrorMessage="1" promptTitle="Please input a %" prompt="Please write the percentage of Natural gas that comes from US or Canada_x000a_" sqref="S6:S11" xr:uid="{3DA14890-6FC7-4AFC-B22A-DDFDDA5AB7F6}">
      <formula1>0</formula1>
      <formula2>100</formula2>
    </dataValidation>
    <dataValidation allowBlank="1" showErrorMessage="1" sqref="T6:T11 T14" xr:uid="{25E09C5E-5B50-4C37-8151-A79944D6EA5E}"/>
  </dataValidations>
  <pageMargins left="0.7" right="0.7" top="0.75" bottom="0.75" header="0.3" footer="0.3"/>
  <pageSetup orientation="portrait" r:id="rId1"/>
  <headerFooter>
    <oddFooter>&amp;L
&amp;"Arial,Bold"&amp;8COMPANY CONFIDENTIAL
&amp;"Arial,Regular"&amp;8Printed copies are uncontrolled copies. Verify revision and approvals in the Document Management System(DMS) on SharePoint.
https://flextronics365.flextronics.com/dms/SitePages/DMSHome.aspx&amp;C&amp;R</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C72C9EFC-976D-4553-8A93-079B975B406B}">
          <x14:formula1>
            <xm:f>'Emission Factor'!$L$2</xm:f>
          </x14:formula1>
          <xm:sqref>F15:Q15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462C8-7999-45FE-BD89-B224D4AF1CB1}">
  <sheetPr codeName="Sheet4">
    <tabColor rgb="FF82BC00"/>
  </sheetPr>
  <dimension ref="A1:BM101"/>
  <sheetViews>
    <sheetView tabSelected="1" zoomScale="80" zoomScaleNormal="80" workbookViewId="0">
      <selection activeCell="A3" sqref="A3:C3"/>
    </sheetView>
  </sheetViews>
  <sheetFormatPr defaultColWidth="8.81640625" defaultRowHeight="12.5" x14ac:dyDescent="0.25"/>
  <cols>
    <col min="1" max="1" width="14.54296875" style="137" customWidth="1"/>
    <col min="2" max="3" width="20.54296875" style="137" customWidth="1"/>
    <col min="4" max="4" width="11.08984375" style="137" customWidth="1"/>
    <col min="5" max="5" width="13.08984375" style="161" customWidth="1"/>
    <col min="6" max="6" width="13.90625" style="137" customWidth="1"/>
    <col min="7" max="7" width="15.81640625" style="137" customWidth="1"/>
    <col min="8" max="8" width="10.08984375" style="137" customWidth="1"/>
    <col min="9" max="9" width="15.1796875" style="137" customWidth="1"/>
    <col min="10" max="10" width="3.6328125" style="135" customWidth="1"/>
    <col min="11" max="11" width="3" style="135" customWidth="1"/>
    <col min="12" max="12" width="31.453125" style="137" customWidth="1"/>
    <col min="13" max="13" width="18.54296875" style="137" customWidth="1"/>
    <col min="14" max="14" width="15.81640625" style="137" customWidth="1"/>
    <col min="15" max="21" width="8.81640625" style="137"/>
    <col min="22" max="24" width="0" style="137" hidden="1" customWidth="1"/>
    <col min="25" max="25" width="11.453125" style="137" hidden="1" customWidth="1"/>
    <col min="26" max="26" width="0" style="137" hidden="1" customWidth="1"/>
    <col min="27" max="38" width="11.54296875" style="137" hidden="1" customWidth="1"/>
    <col min="39" max="39" width="9.90625" style="137" hidden="1" customWidth="1"/>
    <col min="40" max="50" width="0" style="137" hidden="1" customWidth="1"/>
    <col min="51" max="51" width="12.1796875" style="137" hidden="1" customWidth="1"/>
    <col min="52" max="52" width="14.90625" style="137" hidden="1" customWidth="1"/>
    <col min="53" max="57" width="0" style="137" hidden="1" customWidth="1"/>
    <col min="58" max="58" width="12.81640625" style="137" hidden="1" customWidth="1"/>
    <col min="59" max="59" width="18.1796875" style="137" hidden="1" customWidth="1"/>
    <col min="60" max="60" width="29.1796875" style="137" hidden="1" customWidth="1"/>
    <col min="61" max="62" width="0" style="137" hidden="1" customWidth="1"/>
    <col min="63" max="16384" width="8.81640625" style="137"/>
  </cols>
  <sheetData>
    <row r="1" spans="1:65" ht="37" customHeight="1" thickTop="1" x14ac:dyDescent="0.3">
      <c r="A1" s="291" t="s">
        <v>111</v>
      </c>
      <c r="B1" s="291"/>
      <c r="C1" s="291"/>
      <c r="D1" s="291"/>
      <c r="E1" s="291"/>
      <c r="F1" s="291"/>
      <c r="G1" s="291"/>
      <c r="H1" s="291"/>
      <c r="I1" s="292"/>
      <c r="L1" s="293" t="s">
        <v>112</v>
      </c>
      <c r="M1" s="294"/>
      <c r="N1" s="295"/>
      <c r="O1" s="136"/>
      <c r="Y1" s="296" t="s">
        <v>113</v>
      </c>
      <c r="Z1" s="298" t="s">
        <v>114</v>
      </c>
      <c r="AA1" s="299"/>
      <c r="AB1" s="299"/>
      <c r="AC1" s="300"/>
      <c r="AD1" s="138"/>
      <c r="AE1" s="138"/>
      <c r="AF1" s="301" t="s">
        <v>115</v>
      </c>
      <c r="AG1" s="302"/>
      <c r="AH1" s="303"/>
      <c r="AI1" s="304" t="s">
        <v>116</v>
      </c>
      <c r="AJ1" s="305"/>
      <c r="AK1" s="306"/>
      <c r="AL1" s="283" t="s">
        <v>117</v>
      </c>
      <c r="AM1" s="283"/>
      <c r="AN1" s="283"/>
      <c r="AO1" s="283"/>
      <c r="AP1" s="283"/>
      <c r="AQ1" s="283"/>
      <c r="AR1" s="283"/>
      <c r="AS1" s="283"/>
      <c r="AT1" s="283"/>
      <c r="AU1" s="283"/>
      <c r="AV1" s="284" t="s">
        <v>118</v>
      </c>
      <c r="AW1" s="285"/>
      <c r="AX1" s="285"/>
      <c r="AY1" s="286"/>
      <c r="AZ1" s="139"/>
      <c r="BA1" s="139"/>
      <c r="BB1" s="139"/>
      <c r="BC1" s="139"/>
      <c r="BD1" s="139"/>
      <c r="BE1" s="139"/>
      <c r="BF1" s="139"/>
      <c r="BG1" s="139"/>
      <c r="BH1" s="139"/>
      <c r="BI1" s="139"/>
      <c r="BJ1" s="139"/>
      <c r="BK1" s="139"/>
      <c r="BL1" s="139"/>
      <c r="BM1" s="139"/>
    </row>
    <row r="2" spans="1:65" ht="67.5" customHeight="1" thickBot="1" x14ac:dyDescent="0.35">
      <c r="A2" s="140" t="s">
        <v>113</v>
      </c>
      <c r="B2" s="140" t="s">
        <v>119</v>
      </c>
      <c r="C2" s="140" t="s">
        <v>120</v>
      </c>
      <c r="D2" s="140" t="s">
        <v>121</v>
      </c>
      <c r="E2" s="141" t="s">
        <v>122</v>
      </c>
      <c r="F2" s="142" t="s">
        <v>123</v>
      </c>
      <c r="G2" s="140" t="s">
        <v>6</v>
      </c>
      <c r="H2" s="142" t="s">
        <v>124</v>
      </c>
      <c r="I2" s="143" t="s">
        <v>125</v>
      </c>
      <c r="L2" s="144" t="str" cm="1">
        <f t="array" ref="L2">IF(SUMPRODUCT(-ISERROR(J3:J43))=0,FIXED(SUM(I3:I43),2),"----")</f>
        <v>----</v>
      </c>
      <c r="M2" s="287" t="str">
        <f>IF(L2="----","Please input all emissions factors &amp; electricity usages (kWh) in the table","Input this number in the Env Template tab in the Electricity factor row's dropdown list  在“环境模板”选项卡中“电力系数”行输入此数字")</f>
        <v>Please input all emissions factors &amp; electricity usages (kWh) in the table</v>
      </c>
      <c r="N2" s="288"/>
      <c r="O2" s="136"/>
      <c r="P2" s="145"/>
      <c r="Q2" s="145"/>
      <c r="R2" s="145"/>
      <c r="Y2" s="297"/>
      <c r="Z2" s="146" t="s">
        <v>115</v>
      </c>
      <c r="AA2" s="146" t="s">
        <v>117</v>
      </c>
      <c r="AB2" s="146" t="s">
        <v>126</v>
      </c>
      <c r="AC2" s="146" t="s">
        <v>118</v>
      </c>
      <c r="AD2" s="147" t="s">
        <v>127</v>
      </c>
      <c r="AE2" s="147" t="s">
        <v>128</v>
      </c>
      <c r="AF2" s="147" t="s">
        <v>129</v>
      </c>
      <c r="AG2" s="147" t="s">
        <v>130</v>
      </c>
      <c r="AH2" s="147" t="s">
        <v>131</v>
      </c>
      <c r="AI2" s="148" t="s">
        <v>132</v>
      </c>
      <c r="AJ2" s="149" t="s">
        <v>133</v>
      </c>
      <c r="AK2" s="149" t="s">
        <v>134</v>
      </c>
      <c r="AL2" s="150" t="s">
        <v>135</v>
      </c>
      <c r="AM2" s="150" t="s">
        <v>136</v>
      </c>
      <c r="AN2" s="150" t="s">
        <v>137</v>
      </c>
      <c r="AO2" s="150" t="s">
        <v>138</v>
      </c>
      <c r="AP2" s="150" t="s">
        <v>139</v>
      </c>
      <c r="AQ2" s="150" t="s">
        <v>140</v>
      </c>
      <c r="AR2" s="150" t="s">
        <v>141</v>
      </c>
      <c r="AS2" s="150" t="s">
        <v>142</v>
      </c>
      <c r="AT2" s="150" t="s">
        <v>143</v>
      </c>
      <c r="AU2" s="150" t="s">
        <v>144</v>
      </c>
      <c r="AV2" s="151" t="s">
        <v>145</v>
      </c>
      <c r="AW2" s="151" t="s">
        <v>146</v>
      </c>
      <c r="AX2" s="152" t="s">
        <v>147</v>
      </c>
      <c r="AY2" s="151" t="s">
        <v>148</v>
      </c>
      <c r="BB2" s="139" t="s">
        <v>113</v>
      </c>
      <c r="BC2" s="139" t="s">
        <v>149</v>
      </c>
      <c r="BD2" s="139" t="s">
        <v>150</v>
      </c>
      <c r="BE2" s="139" t="s">
        <v>151</v>
      </c>
      <c r="BF2" s="139" t="s">
        <v>152</v>
      </c>
      <c r="BG2" s="139" t="s">
        <v>153</v>
      </c>
      <c r="BH2" s="139" t="s">
        <v>154</v>
      </c>
      <c r="BI2" s="139"/>
      <c r="BJ2" s="139"/>
      <c r="BK2" s="139"/>
      <c r="BL2" s="139"/>
      <c r="BM2" s="139"/>
    </row>
    <row r="3" spans="1:65" ht="29" customHeight="1" thickTop="1" thickBot="1" x14ac:dyDescent="0.3">
      <c r="A3" s="153"/>
      <c r="B3" s="154"/>
      <c r="C3" s="154"/>
      <c r="D3" s="155"/>
      <c r="E3" s="156"/>
      <c r="F3" s="157" t="str">
        <f>IF($C3="","",IF(B3="Custom",E3,_xlfn.XLOOKUP($C3,$BD$3:$BD$101,BE$3:BE$101,"")))</f>
        <v/>
      </c>
      <c r="G3" s="157" t="str">
        <f>IF($C3="","",_xlfn.XLOOKUP($C3,$BD$3:$BD$101,BF$3:BF$101,""))</f>
        <v/>
      </c>
      <c r="H3" s="158" t="str">
        <f>IFERROR(D3/$D$44,"")</f>
        <v/>
      </c>
      <c r="I3" s="159" t="str">
        <f>IFERROR(IF(G3=$A$49,H3*F3,IF(G3=$A$48,H3*F3*1000,IF(G3=$A$47,H3*454*0.001*F3,IF(G3=$A$50,F3*H3*1000,"")))),"")</f>
        <v/>
      </c>
      <c r="J3" s="160" t="e">
        <f t="shared" ref="J3:J43" si="0">IF(K3=1,I3/D3,IF(H3=0,"",H3*I3))</f>
        <v>#VALUE!</v>
      </c>
      <c r="K3" s="160">
        <f>IF(AND(C3="",D3=""),0,IF(AND(D3="",NOT(C3="")),1,""))</f>
        <v>0</v>
      </c>
      <c r="O3" s="145"/>
      <c r="P3" s="145"/>
      <c r="Q3" s="145"/>
      <c r="R3" s="145"/>
      <c r="V3" s="137" t="s">
        <v>155</v>
      </c>
      <c r="W3" s="161">
        <f>E3</f>
        <v>0</v>
      </c>
      <c r="Y3" s="137" t="s">
        <v>115</v>
      </c>
      <c r="Z3" s="137" t="s">
        <v>127</v>
      </c>
      <c r="AA3" s="137" t="s">
        <v>156</v>
      </c>
      <c r="AB3" s="137" t="s">
        <v>132</v>
      </c>
      <c r="AC3" s="137" t="s">
        <v>145</v>
      </c>
      <c r="AD3" s="137" t="s">
        <v>157</v>
      </c>
      <c r="AE3" s="137" t="s">
        <v>158</v>
      </c>
      <c r="AF3" s="137" t="s">
        <v>159</v>
      </c>
      <c r="AG3" s="137" t="s">
        <v>160</v>
      </c>
      <c r="AH3" s="137" t="s">
        <v>161</v>
      </c>
      <c r="AI3" s="137" t="s">
        <v>162</v>
      </c>
      <c r="AJ3" s="137" t="s">
        <v>163</v>
      </c>
      <c r="AK3" s="137" t="s">
        <v>164</v>
      </c>
      <c r="AL3" s="137" t="s">
        <v>165</v>
      </c>
      <c r="AM3" s="137" t="s">
        <v>166</v>
      </c>
      <c r="AN3" s="137" t="s">
        <v>167</v>
      </c>
      <c r="AO3" s="137" t="s">
        <v>168</v>
      </c>
      <c r="AP3" s="137" t="s">
        <v>169</v>
      </c>
      <c r="AQ3" s="137" t="s">
        <v>170</v>
      </c>
      <c r="AR3" s="137" t="s">
        <v>171</v>
      </c>
      <c r="AS3" s="137" t="s">
        <v>172</v>
      </c>
      <c r="AT3" s="137" t="s">
        <v>173</v>
      </c>
      <c r="AU3" s="137" t="s">
        <v>174</v>
      </c>
      <c r="AV3" s="137" t="s">
        <v>175</v>
      </c>
      <c r="AW3" s="137" t="s">
        <v>176</v>
      </c>
      <c r="AX3" s="137" t="s">
        <v>147</v>
      </c>
      <c r="AY3" s="137" t="s">
        <v>177</v>
      </c>
      <c r="BB3" s="137" t="s">
        <v>115</v>
      </c>
      <c r="BC3" s="137" t="s">
        <v>131</v>
      </c>
      <c r="BD3" s="137" t="s">
        <v>161</v>
      </c>
      <c r="BE3" s="137">
        <v>1073.5510000000002</v>
      </c>
      <c r="BF3" s="137" t="s">
        <v>178</v>
      </c>
      <c r="BG3" s="137" t="s">
        <v>179</v>
      </c>
      <c r="BH3" s="162" t="s">
        <v>180</v>
      </c>
    </row>
    <row r="4" spans="1:65" ht="29" customHeight="1" thickTop="1" thickBot="1" x14ac:dyDescent="0.3">
      <c r="A4" s="153"/>
      <c r="B4" s="154"/>
      <c r="C4" s="154"/>
      <c r="D4" s="163"/>
      <c r="E4" s="156"/>
      <c r="F4" s="157" t="str">
        <f t="shared" ref="F4:F43" si="1">IF($C4="","",IF(B4="Custom",E4,_xlfn.XLOOKUP($C4,$BD$3:$BD$101,BE$3:BE$101,"")))</f>
        <v/>
      </c>
      <c r="G4" s="157" t="str">
        <f t="shared" ref="G4:G43" si="2">IF($C4="","",_xlfn.XLOOKUP($C4,$BD$3:$BD$101,BF$3:BF$101,""))</f>
        <v/>
      </c>
      <c r="H4" s="158" t="str">
        <f>IFERROR(D4/$D$44,"")</f>
        <v/>
      </c>
      <c r="I4" s="159" t="str">
        <f t="shared" ref="I4:I43" si="3">IFERROR(IF(G4=$A$49,H4*F4,IF(G4=$A$48,H4*F4*1000,IF(G4=$A$47,H4*454*0.001*F4,IF(G4=$A$50,F4*H4*1000,"")))),"")</f>
        <v/>
      </c>
      <c r="J4" s="160" t="e">
        <f t="shared" si="0"/>
        <v>#VALUE!</v>
      </c>
      <c r="K4" s="160">
        <f t="shared" ref="K4:K43" si="4">IF(AND(C4="",D4=""),0,IF(AND(D4="",NOT(C4="")),1,""))</f>
        <v>0</v>
      </c>
      <c r="O4" s="145"/>
      <c r="P4" s="145"/>
      <c r="Q4" s="145"/>
      <c r="R4" s="145"/>
      <c r="V4" s="137" t="s">
        <v>155</v>
      </c>
      <c r="W4" s="161">
        <f t="shared" ref="W4:W43" si="5">E4</f>
        <v>0</v>
      </c>
      <c r="Y4" s="137" t="s">
        <v>117</v>
      </c>
      <c r="Z4" s="137" t="s">
        <v>128</v>
      </c>
      <c r="AA4" s="137" t="s">
        <v>181</v>
      </c>
      <c r="AB4" s="137" t="s">
        <v>134</v>
      </c>
      <c r="AC4" s="137" t="s">
        <v>146</v>
      </c>
      <c r="AF4" s="137" t="s">
        <v>182</v>
      </c>
      <c r="AH4" s="137" t="s">
        <v>183</v>
      </c>
      <c r="AI4" s="137" t="s">
        <v>184</v>
      </c>
      <c r="AJ4" s="137" t="s">
        <v>185</v>
      </c>
      <c r="AV4" s="137" t="s">
        <v>186</v>
      </c>
      <c r="AY4" s="137" t="s">
        <v>187</v>
      </c>
      <c r="BB4" s="137" t="s">
        <v>115</v>
      </c>
      <c r="BC4" s="137" t="s">
        <v>131</v>
      </c>
      <c r="BD4" s="137" t="s">
        <v>183</v>
      </c>
      <c r="BE4" s="137">
        <v>487.017</v>
      </c>
      <c r="BF4" s="137" t="s">
        <v>178</v>
      </c>
      <c r="BG4" s="137" t="s">
        <v>179</v>
      </c>
      <c r="BH4" s="162" t="s">
        <v>180</v>
      </c>
    </row>
    <row r="5" spans="1:65" ht="29" customHeight="1" thickTop="1" thickBot="1" x14ac:dyDescent="0.35">
      <c r="A5" s="153"/>
      <c r="B5" s="154"/>
      <c r="C5" s="154"/>
      <c r="D5" s="163"/>
      <c r="E5" s="156"/>
      <c r="F5" s="157" t="str">
        <f t="shared" si="1"/>
        <v/>
      </c>
      <c r="G5" s="157" t="str">
        <f t="shared" si="2"/>
        <v/>
      </c>
      <c r="H5" s="158" t="str">
        <f>IFERROR(D5/$D$44,"")</f>
        <v/>
      </c>
      <c r="I5" s="159" t="str">
        <f t="shared" si="3"/>
        <v/>
      </c>
      <c r="J5" s="160" t="e">
        <f t="shared" si="0"/>
        <v>#VALUE!</v>
      </c>
      <c r="K5" s="160">
        <f t="shared" si="4"/>
        <v>0</v>
      </c>
      <c r="V5" s="137" t="s">
        <v>155</v>
      </c>
      <c r="W5" s="161">
        <f t="shared" si="5"/>
        <v>0</v>
      </c>
      <c r="Y5" s="137" t="s">
        <v>126</v>
      </c>
      <c r="Z5" s="139" t="s">
        <v>129</v>
      </c>
      <c r="AA5" s="137" t="s">
        <v>137</v>
      </c>
      <c r="AB5" s="137" t="s">
        <v>133</v>
      </c>
      <c r="AC5" s="137" t="s">
        <v>188</v>
      </c>
      <c r="AF5" s="137" t="s">
        <v>189</v>
      </c>
      <c r="AH5" s="137" t="s">
        <v>190</v>
      </c>
      <c r="AI5" s="137" t="s">
        <v>191</v>
      </c>
      <c r="AJ5" s="137" t="s">
        <v>192</v>
      </c>
      <c r="AV5" s="137" t="s">
        <v>193</v>
      </c>
      <c r="AY5" s="137" t="s">
        <v>194</v>
      </c>
      <c r="BB5" s="137" t="s">
        <v>115</v>
      </c>
      <c r="BC5" s="137" t="s">
        <v>131</v>
      </c>
      <c r="BD5" s="137" t="s">
        <v>190</v>
      </c>
      <c r="BE5" s="137">
        <v>823.08600000000001</v>
      </c>
      <c r="BF5" s="137" t="s">
        <v>178</v>
      </c>
      <c r="BG5" s="137" t="s">
        <v>179</v>
      </c>
      <c r="BH5" s="162" t="s">
        <v>180</v>
      </c>
    </row>
    <row r="6" spans="1:65" ht="29" customHeight="1" thickTop="1" thickBot="1" x14ac:dyDescent="0.35">
      <c r="A6" s="153"/>
      <c r="B6" s="154"/>
      <c r="C6" s="154"/>
      <c r="D6" s="163"/>
      <c r="E6" s="156"/>
      <c r="F6" s="157" t="str">
        <f t="shared" si="1"/>
        <v/>
      </c>
      <c r="G6" s="157" t="str">
        <f t="shared" si="2"/>
        <v/>
      </c>
      <c r="H6" s="158" t="str">
        <f>IFERROR(D6/$D$44,"")</f>
        <v/>
      </c>
      <c r="I6" s="159" t="str">
        <f t="shared" si="3"/>
        <v/>
      </c>
      <c r="J6" s="160" t="e">
        <f t="shared" si="0"/>
        <v>#VALUE!</v>
      </c>
      <c r="K6" s="160">
        <f t="shared" si="4"/>
        <v>0</v>
      </c>
      <c r="V6" s="137" t="s">
        <v>155</v>
      </c>
      <c r="W6" s="161">
        <f t="shared" si="5"/>
        <v>0</v>
      </c>
      <c r="Y6" s="137" t="s">
        <v>118</v>
      </c>
      <c r="Z6" s="139" t="s">
        <v>130</v>
      </c>
      <c r="AA6" s="137" t="s">
        <v>138</v>
      </c>
      <c r="AC6" s="137" t="s">
        <v>148</v>
      </c>
      <c r="AF6" s="137" t="s">
        <v>195</v>
      </c>
      <c r="AH6" s="137" t="s">
        <v>196</v>
      </c>
      <c r="AI6" s="137" t="s">
        <v>197</v>
      </c>
      <c r="AV6" s="137" t="s">
        <v>198</v>
      </c>
      <c r="AY6" s="137" t="s">
        <v>199</v>
      </c>
      <c r="BB6" s="137" t="s">
        <v>115</v>
      </c>
      <c r="BC6" s="137" t="s">
        <v>131</v>
      </c>
      <c r="BD6" s="137" t="s">
        <v>196</v>
      </c>
      <c r="BE6" s="137">
        <v>533.66700000000003</v>
      </c>
      <c r="BF6" s="137" t="s">
        <v>178</v>
      </c>
      <c r="BG6" s="137" t="s">
        <v>179</v>
      </c>
      <c r="BH6" s="162" t="s">
        <v>180</v>
      </c>
    </row>
    <row r="7" spans="1:65" ht="29" customHeight="1" thickTop="1" thickBot="1" x14ac:dyDescent="0.35">
      <c r="A7" s="153"/>
      <c r="B7" s="154"/>
      <c r="C7" s="154"/>
      <c r="D7" s="163"/>
      <c r="E7" s="156"/>
      <c r="F7" s="157" t="str">
        <f t="shared" si="1"/>
        <v/>
      </c>
      <c r="G7" s="157" t="str">
        <f t="shared" si="2"/>
        <v/>
      </c>
      <c r="H7" s="158" t="str">
        <f t="shared" ref="H7:H43" si="6">IFERROR(D7/$D$44,"")</f>
        <v/>
      </c>
      <c r="I7" s="159" t="str">
        <f t="shared" si="3"/>
        <v/>
      </c>
      <c r="J7" s="160" t="e">
        <f t="shared" si="0"/>
        <v>#VALUE!</v>
      </c>
      <c r="K7" s="160">
        <f t="shared" si="4"/>
        <v>0</v>
      </c>
      <c r="V7" s="137" t="s">
        <v>155</v>
      </c>
      <c r="W7" s="161">
        <f t="shared" si="5"/>
        <v>0</v>
      </c>
      <c r="Z7" s="139" t="s">
        <v>131</v>
      </c>
      <c r="AA7" s="137" t="s">
        <v>139</v>
      </c>
      <c r="AF7" s="137" t="s">
        <v>200</v>
      </c>
      <c r="AH7" s="137" t="s">
        <v>201</v>
      </c>
      <c r="AI7" s="137" t="s">
        <v>202</v>
      </c>
      <c r="AV7" s="137" t="s">
        <v>203</v>
      </c>
      <c r="BB7" s="137" t="s">
        <v>115</v>
      </c>
      <c r="BC7" s="137" t="s">
        <v>131</v>
      </c>
      <c r="BD7" s="137" t="s">
        <v>201</v>
      </c>
      <c r="BE7" s="137">
        <v>817.33400000000006</v>
      </c>
      <c r="BF7" s="137" t="s">
        <v>178</v>
      </c>
      <c r="BG7" s="137" t="s">
        <v>179</v>
      </c>
      <c r="BH7" s="162" t="s">
        <v>180</v>
      </c>
    </row>
    <row r="8" spans="1:65" ht="29" customHeight="1" thickTop="1" thickBot="1" x14ac:dyDescent="0.3">
      <c r="A8" s="153"/>
      <c r="B8" s="154"/>
      <c r="C8" s="154"/>
      <c r="D8" s="155"/>
      <c r="E8" s="156"/>
      <c r="F8" s="157" t="str">
        <f t="shared" si="1"/>
        <v/>
      </c>
      <c r="G8" s="157" t="str">
        <f t="shared" si="2"/>
        <v/>
      </c>
      <c r="H8" s="158" t="str">
        <f t="shared" si="6"/>
        <v/>
      </c>
      <c r="I8" s="159" t="str">
        <f t="shared" si="3"/>
        <v/>
      </c>
      <c r="J8" s="160" t="e">
        <f t="shared" si="0"/>
        <v>#VALUE!</v>
      </c>
      <c r="K8" s="160">
        <f t="shared" si="4"/>
        <v>0</v>
      </c>
      <c r="V8" s="137" t="s">
        <v>155</v>
      </c>
      <c r="W8" s="161">
        <f t="shared" si="5"/>
        <v>0</v>
      </c>
      <c r="AA8" s="137" t="s">
        <v>140</v>
      </c>
      <c r="AF8" s="137" t="s">
        <v>204</v>
      </c>
      <c r="AH8" s="137" t="s">
        <v>205</v>
      </c>
      <c r="AI8" s="137" t="s">
        <v>206</v>
      </c>
      <c r="AV8" s="137" t="s">
        <v>207</v>
      </c>
      <c r="BB8" s="137" t="s">
        <v>115</v>
      </c>
      <c r="BC8" s="137" t="s">
        <v>131</v>
      </c>
      <c r="BD8" s="137" t="s">
        <v>205</v>
      </c>
      <c r="BE8" s="137">
        <v>836.31100000000004</v>
      </c>
      <c r="BF8" s="137" t="s">
        <v>178</v>
      </c>
      <c r="BG8" s="137" t="s">
        <v>179</v>
      </c>
      <c r="BH8" s="162" t="s">
        <v>180</v>
      </c>
    </row>
    <row r="9" spans="1:65" ht="29" customHeight="1" thickTop="1" thickBot="1" x14ac:dyDescent="0.4">
      <c r="A9" s="153"/>
      <c r="B9" s="154"/>
      <c r="C9" s="154"/>
      <c r="D9" s="163"/>
      <c r="E9" s="156"/>
      <c r="F9" s="157" t="str">
        <f t="shared" si="1"/>
        <v/>
      </c>
      <c r="G9" s="157" t="str">
        <f t="shared" si="2"/>
        <v/>
      </c>
      <c r="H9" s="158" t="str">
        <f t="shared" si="6"/>
        <v/>
      </c>
      <c r="I9" s="159" t="str">
        <f t="shared" si="3"/>
        <v/>
      </c>
      <c r="J9" s="160" t="e">
        <f t="shared" si="0"/>
        <v>#VALUE!</v>
      </c>
      <c r="K9" s="160">
        <f t="shared" si="4"/>
        <v>0</v>
      </c>
      <c r="V9" s="137" t="s">
        <v>155</v>
      </c>
      <c r="W9" s="161">
        <f t="shared" si="5"/>
        <v>0</v>
      </c>
      <c r="AA9" s="137" t="s">
        <v>208</v>
      </c>
      <c r="AF9" s="137" t="s">
        <v>209</v>
      </c>
      <c r="AH9" s="137" t="s">
        <v>210</v>
      </c>
      <c r="AI9" s="137" t="s">
        <v>211</v>
      </c>
      <c r="AV9" s="137" t="s">
        <v>212</v>
      </c>
      <c r="AY9" s="164"/>
      <c r="AZ9" s="165"/>
      <c r="BB9" s="137" t="s">
        <v>115</v>
      </c>
      <c r="BC9" s="137" t="s">
        <v>131</v>
      </c>
      <c r="BD9" s="137" t="s">
        <v>210</v>
      </c>
      <c r="BE9" s="137">
        <v>1144.0330000000001</v>
      </c>
      <c r="BF9" s="137" t="s">
        <v>178</v>
      </c>
      <c r="BG9" s="137" t="s">
        <v>179</v>
      </c>
      <c r="BH9" s="162" t="s">
        <v>180</v>
      </c>
    </row>
    <row r="10" spans="1:65" ht="29" customHeight="1" thickTop="1" thickBot="1" x14ac:dyDescent="0.3">
      <c r="A10" s="153"/>
      <c r="B10" s="154"/>
      <c r="C10" s="154"/>
      <c r="D10" s="163"/>
      <c r="E10" s="156"/>
      <c r="F10" s="157" t="str">
        <f t="shared" si="1"/>
        <v/>
      </c>
      <c r="G10" s="157" t="str">
        <f t="shared" si="2"/>
        <v/>
      </c>
      <c r="H10" s="158" t="str">
        <f t="shared" si="6"/>
        <v/>
      </c>
      <c r="I10" s="159" t="str">
        <f t="shared" si="3"/>
        <v/>
      </c>
      <c r="J10" s="160" t="e">
        <f t="shared" si="0"/>
        <v>#VALUE!</v>
      </c>
      <c r="K10" s="160">
        <f t="shared" si="4"/>
        <v>0</v>
      </c>
      <c r="V10" s="137" t="s">
        <v>155</v>
      </c>
      <c r="W10" s="161">
        <f t="shared" si="5"/>
        <v>0</v>
      </c>
      <c r="AA10" s="137" t="s">
        <v>213</v>
      </c>
      <c r="AF10" s="137" t="s">
        <v>214</v>
      </c>
      <c r="AH10" s="137" t="s">
        <v>215</v>
      </c>
      <c r="AI10" s="137" t="s">
        <v>216</v>
      </c>
      <c r="AZ10" s="165"/>
      <c r="BB10" s="137" t="s">
        <v>115</v>
      </c>
      <c r="BC10" s="137" t="s">
        <v>131</v>
      </c>
      <c r="BD10" s="137" t="s">
        <v>215</v>
      </c>
      <c r="BE10" s="137">
        <v>1645.546</v>
      </c>
      <c r="BF10" s="137" t="s">
        <v>178</v>
      </c>
      <c r="BG10" s="137" t="s">
        <v>179</v>
      </c>
      <c r="BH10" s="162" t="s">
        <v>180</v>
      </c>
    </row>
    <row r="11" spans="1:65" ht="29" customHeight="1" thickTop="1" thickBot="1" x14ac:dyDescent="0.3">
      <c r="A11" s="153"/>
      <c r="B11" s="154"/>
      <c r="C11" s="154"/>
      <c r="D11" s="163"/>
      <c r="E11" s="156"/>
      <c r="F11" s="157" t="str">
        <f t="shared" si="1"/>
        <v/>
      </c>
      <c r="G11" s="157" t="str">
        <f t="shared" si="2"/>
        <v/>
      </c>
      <c r="H11" s="158" t="str">
        <f t="shared" si="6"/>
        <v/>
      </c>
      <c r="I11" s="159" t="str">
        <f t="shared" si="3"/>
        <v/>
      </c>
      <c r="J11" s="160" t="e">
        <f t="shared" si="0"/>
        <v>#VALUE!</v>
      </c>
      <c r="K11" s="160">
        <f t="shared" si="4"/>
        <v>0</v>
      </c>
      <c r="V11" s="137" t="s">
        <v>155</v>
      </c>
      <c r="W11" s="161">
        <f t="shared" si="5"/>
        <v>0</v>
      </c>
      <c r="AA11" s="137" t="s">
        <v>144</v>
      </c>
      <c r="AF11" s="137" t="s">
        <v>217</v>
      </c>
      <c r="AH11" s="137" t="s">
        <v>218</v>
      </c>
      <c r="AI11" s="137" t="s">
        <v>219</v>
      </c>
      <c r="BB11" s="137" t="s">
        <v>115</v>
      </c>
      <c r="BC11" s="137" t="s">
        <v>131</v>
      </c>
      <c r="BD11" s="137" t="s">
        <v>218</v>
      </c>
      <c r="BE11" s="137">
        <v>1592.356</v>
      </c>
      <c r="BF11" s="137" t="s">
        <v>178</v>
      </c>
      <c r="BG11" s="137" t="s">
        <v>179</v>
      </c>
      <c r="BH11" s="162" t="s">
        <v>180</v>
      </c>
    </row>
    <row r="12" spans="1:65" ht="29" customHeight="1" thickTop="1" thickBot="1" x14ac:dyDescent="0.3">
      <c r="A12" s="153"/>
      <c r="B12" s="154"/>
      <c r="C12" s="154"/>
      <c r="D12" s="163"/>
      <c r="E12" s="156"/>
      <c r="F12" s="157" t="str">
        <f t="shared" si="1"/>
        <v/>
      </c>
      <c r="G12" s="157" t="str">
        <f t="shared" si="2"/>
        <v/>
      </c>
      <c r="H12" s="158" t="str">
        <f t="shared" si="6"/>
        <v/>
      </c>
      <c r="I12" s="159" t="str">
        <f t="shared" si="3"/>
        <v/>
      </c>
      <c r="J12" s="160" t="e">
        <f t="shared" si="0"/>
        <v>#VALUE!</v>
      </c>
      <c r="K12" s="160">
        <f t="shared" si="4"/>
        <v>0</v>
      </c>
      <c r="V12" s="137" t="s">
        <v>155</v>
      </c>
      <c r="W12" s="161">
        <f t="shared" si="5"/>
        <v>0</v>
      </c>
      <c r="AA12" s="137" t="s">
        <v>143</v>
      </c>
      <c r="AF12" s="137" t="s">
        <v>220</v>
      </c>
      <c r="AH12" s="137" t="s">
        <v>221</v>
      </c>
      <c r="AI12" s="137" t="s">
        <v>222</v>
      </c>
      <c r="BB12" s="137" t="s">
        <v>115</v>
      </c>
      <c r="BC12" s="137" t="s">
        <v>131</v>
      </c>
      <c r="BD12" s="137" t="s">
        <v>221</v>
      </c>
      <c r="BE12" s="137">
        <v>1002.9449999999999</v>
      </c>
      <c r="BF12" s="137" t="s">
        <v>178</v>
      </c>
      <c r="BG12" s="137" t="s">
        <v>179</v>
      </c>
      <c r="BH12" s="162" t="s">
        <v>180</v>
      </c>
    </row>
    <row r="13" spans="1:65" ht="29" customHeight="1" thickTop="1" thickBot="1" x14ac:dyDescent="0.3">
      <c r="A13" s="153"/>
      <c r="B13" s="154"/>
      <c r="C13" s="154"/>
      <c r="D13" s="163"/>
      <c r="E13" s="156"/>
      <c r="F13" s="157" t="str">
        <f t="shared" si="1"/>
        <v/>
      </c>
      <c r="G13" s="157" t="str">
        <f t="shared" si="2"/>
        <v/>
      </c>
      <c r="H13" s="158" t="str">
        <f t="shared" si="6"/>
        <v/>
      </c>
      <c r="I13" s="159" t="str">
        <f t="shared" si="3"/>
        <v/>
      </c>
      <c r="J13" s="160" t="e">
        <f t="shared" si="0"/>
        <v>#VALUE!</v>
      </c>
      <c r="K13" s="160">
        <f t="shared" si="4"/>
        <v>0</v>
      </c>
      <c r="V13" s="137" t="s">
        <v>155</v>
      </c>
      <c r="W13" s="161">
        <f t="shared" si="5"/>
        <v>0</v>
      </c>
      <c r="AF13" s="137" t="s">
        <v>223</v>
      </c>
      <c r="AH13" s="137" t="s">
        <v>224</v>
      </c>
      <c r="AI13" s="137" t="s">
        <v>225</v>
      </c>
      <c r="BB13" s="137" t="s">
        <v>115</v>
      </c>
      <c r="BC13" s="137" t="s">
        <v>131</v>
      </c>
      <c r="BD13" s="137" t="s">
        <v>224</v>
      </c>
      <c r="BE13" s="137">
        <v>543.88199999999995</v>
      </c>
      <c r="BF13" s="137" t="s">
        <v>178</v>
      </c>
      <c r="BG13" s="137" t="s">
        <v>179</v>
      </c>
      <c r="BH13" s="162" t="s">
        <v>180</v>
      </c>
    </row>
    <row r="14" spans="1:65" ht="29" customHeight="1" thickTop="1" thickBot="1" x14ac:dyDescent="0.3">
      <c r="A14" s="153"/>
      <c r="B14" s="154"/>
      <c r="C14" s="154"/>
      <c r="D14" s="163"/>
      <c r="E14" s="156"/>
      <c r="F14" s="157" t="str">
        <f t="shared" si="1"/>
        <v/>
      </c>
      <c r="G14" s="157" t="str">
        <f t="shared" si="2"/>
        <v/>
      </c>
      <c r="H14" s="158" t="str">
        <f t="shared" si="6"/>
        <v/>
      </c>
      <c r="I14" s="159" t="str">
        <f t="shared" si="3"/>
        <v/>
      </c>
      <c r="J14" s="160" t="e">
        <f t="shared" si="0"/>
        <v>#VALUE!</v>
      </c>
      <c r="K14" s="160">
        <f t="shared" si="4"/>
        <v>0</v>
      </c>
      <c r="V14" s="137" t="s">
        <v>155</v>
      </c>
      <c r="W14" s="161">
        <f t="shared" si="5"/>
        <v>0</v>
      </c>
      <c r="AF14" s="137" t="s">
        <v>226</v>
      </c>
      <c r="AH14" s="137" t="s">
        <v>227</v>
      </c>
      <c r="AI14" s="137" t="s">
        <v>228</v>
      </c>
      <c r="BB14" s="137" t="s">
        <v>115</v>
      </c>
      <c r="BC14" s="137" t="s">
        <v>131</v>
      </c>
      <c r="BD14" s="137" t="s">
        <v>227</v>
      </c>
      <c r="BE14" s="137">
        <v>638.43400000000008</v>
      </c>
      <c r="BF14" s="137" t="s">
        <v>178</v>
      </c>
      <c r="BG14" s="137" t="s">
        <v>179</v>
      </c>
      <c r="BH14" s="162" t="s">
        <v>180</v>
      </c>
    </row>
    <row r="15" spans="1:65" ht="29" customHeight="1" thickTop="1" thickBot="1" x14ac:dyDescent="0.3">
      <c r="A15" s="153"/>
      <c r="B15" s="154"/>
      <c r="C15" s="154"/>
      <c r="D15" s="163"/>
      <c r="E15" s="156"/>
      <c r="F15" s="157" t="str">
        <f t="shared" si="1"/>
        <v/>
      </c>
      <c r="G15" s="157" t="str">
        <f t="shared" si="2"/>
        <v/>
      </c>
      <c r="H15" s="158" t="str">
        <f t="shared" si="6"/>
        <v/>
      </c>
      <c r="I15" s="159" t="str">
        <f t="shared" si="3"/>
        <v/>
      </c>
      <c r="J15" s="160" t="e">
        <f t="shared" si="0"/>
        <v>#VALUE!</v>
      </c>
      <c r="K15" s="160">
        <f t="shared" si="4"/>
        <v>0</v>
      </c>
      <c r="V15" s="137" t="s">
        <v>155</v>
      </c>
      <c r="W15" s="161">
        <f t="shared" si="5"/>
        <v>0</v>
      </c>
      <c r="AF15" s="137" t="s">
        <v>229</v>
      </c>
      <c r="AH15" s="137" t="s">
        <v>230</v>
      </c>
      <c r="AI15" s="137" t="s">
        <v>231</v>
      </c>
      <c r="BB15" s="137" t="s">
        <v>115</v>
      </c>
      <c r="BC15" s="137" t="s">
        <v>131</v>
      </c>
      <c r="BD15" s="137" t="s">
        <v>230</v>
      </c>
      <c r="BE15" s="137">
        <v>817.87099999999998</v>
      </c>
      <c r="BF15" s="137" t="s">
        <v>178</v>
      </c>
      <c r="BG15" s="137" t="s">
        <v>179</v>
      </c>
      <c r="BH15" s="162" t="s">
        <v>180</v>
      </c>
    </row>
    <row r="16" spans="1:65" ht="29" customHeight="1" thickTop="1" thickBot="1" x14ac:dyDescent="0.3">
      <c r="A16" s="153"/>
      <c r="B16" s="154"/>
      <c r="C16" s="154"/>
      <c r="D16" s="163"/>
      <c r="E16" s="156"/>
      <c r="F16" s="157" t="str">
        <f t="shared" si="1"/>
        <v/>
      </c>
      <c r="G16" s="157" t="str">
        <f t="shared" si="2"/>
        <v/>
      </c>
      <c r="H16" s="158" t="str">
        <f t="shared" si="6"/>
        <v/>
      </c>
      <c r="I16" s="159" t="str">
        <f t="shared" si="3"/>
        <v/>
      </c>
      <c r="J16" s="160" t="e">
        <f t="shared" si="0"/>
        <v>#VALUE!</v>
      </c>
      <c r="K16" s="160">
        <f t="shared" si="4"/>
        <v>0</v>
      </c>
      <c r="V16" s="137" t="s">
        <v>155</v>
      </c>
      <c r="W16" s="161">
        <f t="shared" si="5"/>
        <v>0</v>
      </c>
      <c r="AH16" s="137" t="s">
        <v>232</v>
      </c>
      <c r="AI16" s="137" t="s">
        <v>233</v>
      </c>
      <c r="BB16" s="137" t="s">
        <v>115</v>
      </c>
      <c r="BC16" s="137" t="s">
        <v>131</v>
      </c>
      <c r="BD16" s="137" t="s">
        <v>232</v>
      </c>
      <c r="BE16" s="137">
        <v>1218.8180000000002</v>
      </c>
      <c r="BF16" s="137" t="s">
        <v>178</v>
      </c>
      <c r="BG16" s="137" t="s">
        <v>179</v>
      </c>
      <c r="BH16" s="162" t="s">
        <v>180</v>
      </c>
    </row>
    <row r="17" spans="1:60" ht="29" customHeight="1" thickTop="1" thickBot="1" x14ac:dyDescent="0.3">
      <c r="A17" s="153"/>
      <c r="B17" s="154"/>
      <c r="C17" s="154"/>
      <c r="D17" s="163"/>
      <c r="E17" s="156"/>
      <c r="F17" s="157" t="str">
        <f t="shared" si="1"/>
        <v/>
      </c>
      <c r="G17" s="157" t="str">
        <f t="shared" si="2"/>
        <v/>
      </c>
      <c r="H17" s="158" t="str">
        <f t="shared" si="6"/>
        <v/>
      </c>
      <c r="I17" s="159" t="str">
        <f t="shared" si="3"/>
        <v/>
      </c>
      <c r="J17" s="160" t="e">
        <f t="shared" si="0"/>
        <v>#VALUE!</v>
      </c>
      <c r="K17" s="160">
        <f t="shared" si="4"/>
        <v>0</v>
      </c>
      <c r="V17" s="137" t="s">
        <v>155</v>
      </c>
      <c r="W17" s="161">
        <f t="shared" si="5"/>
        <v>0</v>
      </c>
      <c r="AH17" s="137" t="s">
        <v>234</v>
      </c>
      <c r="AI17" s="137" t="s">
        <v>235</v>
      </c>
      <c r="BB17" s="137" t="s">
        <v>115</v>
      </c>
      <c r="BC17" s="137" t="s">
        <v>131</v>
      </c>
      <c r="BD17" s="137" t="s">
        <v>234</v>
      </c>
      <c r="BE17" s="137">
        <v>234.071</v>
      </c>
      <c r="BF17" s="137" t="s">
        <v>178</v>
      </c>
      <c r="BG17" s="137" t="s">
        <v>179</v>
      </c>
      <c r="BH17" s="162" t="s">
        <v>180</v>
      </c>
    </row>
    <row r="18" spans="1:60" ht="29" customHeight="1" thickTop="1" thickBot="1" x14ac:dyDescent="0.3">
      <c r="A18" s="153"/>
      <c r="B18" s="154"/>
      <c r="C18" s="154"/>
      <c r="D18" s="163"/>
      <c r="E18" s="156"/>
      <c r="F18" s="157" t="str">
        <f t="shared" si="1"/>
        <v/>
      </c>
      <c r="G18" s="157" t="str">
        <f t="shared" si="2"/>
        <v/>
      </c>
      <c r="H18" s="158" t="str">
        <f t="shared" si="6"/>
        <v/>
      </c>
      <c r="I18" s="159" t="str">
        <f t="shared" si="3"/>
        <v/>
      </c>
      <c r="J18" s="160" t="e">
        <f t="shared" si="0"/>
        <v>#VALUE!</v>
      </c>
      <c r="K18" s="160">
        <f t="shared" si="4"/>
        <v>0</v>
      </c>
      <c r="V18" s="137" t="s">
        <v>155</v>
      </c>
      <c r="W18" s="161">
        <f t="shared" si="5"/>
        <v>0</v>
      </c>
      <c r="AH18" s="137" t="s">
        <v>236</v>
      </c>
      <c r="AI18" s="137" t="s">
        <v>237</v>
      </c>
      <c r="BB18" s="137" t="s">
        <v>115</v>
      </c>
      <c r="BC18" s="137" t="s">
        <v>131</v>
      </c>
      <c r="BD18" s="137" t="s">
        <v>236</v>
      </c>
      <c r="BE18" s="137">
        <v>1563.8990000000001</v>
      </c>
      <c r="BF18" s="137" t="s">
        <v>178</v>
      </c>
      <c r="BG18" s="137" t="s">
        <v>179</v>
      </c>
      <c r="BH18" s="162" t="s">
        <v>180</v>
      </c>
    </row>
    <row r="19" spans="1:60" ht="29" customHeight="1" thickTop="1" thickBot="1" x14ac:dyDescent="0.3">
      <c r="A19" s="153"/>
      <c r="B19" s="154"/>
      <c r="C19" s="154"/>
      <c r="D19" s="163"/>
      <c r="E19" s="156"/>
      <c r="F19" s="157" t="str">
        <f t="shared" si="1"/>
        <v/>
      </c>
      <c r="G19" s="157" t="str">
        <f t="shared" si="2"/>
        <v/>
      </c>
      <c r="H19" s="158" t="str">
        <f t="shared" si="6"/>
        <v/>
      </c>
      <c r="I19" s="159" t="str">
        <f t="shared" si="3"/>
        <v/>
      </c>
      <c r="J19" s="160" t="e">
        <f t="shared" si="0"/>
        <v>#VALUE!</v>
      </c>
      <c r="K19" s="160">
        <f t="shared" si="4"/>
        <v>0</v>
      </c>
      <c r="V19" s="137" t="s">
        <v>155</v>
      </c>
      <c r="W19" s="161">
        <f t="shared" si="5"/>
        <v>0</v>
      </c>
      <c r="AH19" s="137" t="s">
        <v>238</v>
      </c>
      <c r="AI19" s="137" t="s">
        <v>239</v>
      </c>
      <c r="BB19" s="137" t="s">
        <v>115</v>
      </c>
      <c r="BC19" s="137" t="s">
        <v>131</v>
      </c>
      <c r="BD19" s="137" t="s">
        <v>238</v>
      </c>
      <c r="BE19" s="137">
        <v>676.11099999999999</v>
      </c>
      <c r="BF19" s="137" t="s">
        <v>178</v>
      </c>
      <c r="BG19" s="137" t="s">
        <v>179</v>
      </c>
      <c r="BH19" s="162" t="s">
        <v>180</v>
      </c>
    </row>
    <row r="20" spans="1:60" ht="29" customHeight="1" thickTop="1" thickBot="1" x14ac:dyDescent="0.3">
      <c r="A20" s="153"/>
      <c r="B20" s="154"/>
      <c r="C20" s="154"/>
      <c r="D20" s="163"/>
      <c r="E20" s="156"/>
      <c r="F20" s="157" t="str">
        <f t="shared" si="1"/>
        <v/>
      </c>
      <c r="G20" s="157" t="str">
        <f t="shared" si="2"/>
        <v/>
      </c>
      <c r="H20" s="158" t="str">
        <f t="shared" si="6"/>
        <v/>
      </c>
      <c r="I20" s="159" t="str">
        <f t="shared" si="3"/>
        <v/>
      </c>
      <c r="J20" s="160" t="e">
        <f t="shared" si="0"/>
        <v>#VALUE!</v>
      </c>
      <c r="K20" s="160">
        <f t="shared" si="4"/>
        <v>0</v>
      </c>
      <c r="V20" s="137" t="s">
        <v>155</v>
      </c>
      <c r="W20" s="161">
        <f t="shared" si="5"/>
        <v>0</v>
      </c>
      <c r="AH20" s="137" t="s">
        <v>240</v>
      </c>
      <c r="AI20" s="137" t="s">
        <v>241</v>
      </c>
      <c r="BB20" s="137" t="s">
        <v>115</v>
      </c>
      <c r="BC20" s="137" t="s">
        <v>131</v>
      </c>
      <c r="BD20" s="137" t="s">
        <v>240</v>
      </c>
      <c r="BE20" s="137">
        <v>1221.7429999999999</v>
      </c>
      <c r="BF20" s="137" t="s">
        <v>178</v>
      </c>
      <c r="BG20" s="137" t="s">
        <v>179</v>
      </c>
      <c r="BH20" s="162" t="s">
        <v>180</v>
      </c>
    </row>
    <row r="21" spans="1:60" ht="29" customHeight="1" thickTop="1" thickBot="1" x14ac:dyDescent="0.3">
      <c r="A21" s="153"/>
      <c r="B21" s="154"/>
      <c r="C21" s="154"/>
      <c r="D21" s="163"/>
      <c r="E21" s="156"/>
      <c r="F21" s="157" t="str">
        <f t="shared" si="1"/>
        <v/>
      </c>
      <c r="G21" s="157" t="str">
        <f t="shared" si="2"/>
        <v/>
      </c>
      <c r="H21" s="158" t="str">
        <f t="shared" si="6"/>
        <v/>
      </c>
      <c r="I21" s="159" t="str">
        <f t="shared" si="3"/>
        <v/>
      </c>
      <c r="J21" s="160" t="e">
        <f t="shared" si="0"/>
        <v>#VALUE!</v>
      </c>
      <c r="K21" s="160">
        <f t="shared" si="4"/>
        <v>0</v>
      </c>
      <c r="V21" s="137" t="s">
        <v>155</v>
      </c>
      <c r="W21" s="161">
        <f t="shared" si="5"/>
        <v>0</v>
      </c>
      <c r="AH21" s="137" t="s">
        <v>242</v>
      </c>
      <c r="AI21" s="137" t="s">
        <v>243</v>
      </c>
      <c r="BB21" s="137" t="s">
        <v>115</v>
      </c>
      <c r="BC21" s="137" t="s">
        <v>131</v>
      </c>
      <c r="BD21" s="137" t="s">
        <v>242</v>
      </c>
      <c r="BE21" s="137">
        <v>1052.6469999999999</v>
      </c>
      <c r="BF21" s="137" t="s">
        <v>178</v>
      </c>
      <c r="BG21" s="137" t="s">
        <v>179</v>
      </c>
      <c r="BH21" s="162" t="s">
        <v>180</v>
      </c>
    </row>
    <row r="22" spans="1:60" ht="29" customHeight="1" thickTop="1" thickBot="1" x14ac:dyDescent="0.3">
      <c r="A22" s="153"/>
      <c r="B22" s="154"/>
      <c r="C22" s="154"/>
      <c r="D22" s="163"/>
      <c r="E22" s="156"/>
      <c r="F22" s="157" t="str">
        <f t="shared" si="1"/>
        <v/>
      </c>
      <c r="G22" s="157" t="str">
        <f t="shared" si="2"/>
        <v/>
      </c>
      <c r="H22" s="158" t="str">
        <f t="shared" si="6"/>
        <v/>
      </c>
      <c r="I22" s="159" t="str">
        <f t="shared" si="3"/>
        <v/>
      </c>
      <c r="J22" s="160" t="e">
        <f t="shared" si="0"/>
        <v>#VALUE!</v>
      </c>
      <c r="K22" s="160">
        <f t="shared" si="4"/>
        <v>0</v>
      </c>
      <c r="V22" s="137" t="s">
        <v>155</v>
      </c>
      <c r="W22" s="161">
        <f t="shared" si="5"/>
        <v>0</v>
      </c>
      <c r="AH22" s="137" t="s">
        <v>244</v>
      </c>
      <c r="AI22" s="137" t="s">
        <v>245</v>
      </c>
      <c r="BB22" s="137" t="s">
        <v>115</v>
      </c>
      <c r="BC22" s="137" t="s">
        <v>131</v>
      </c>
      <c r="BD22" s="137" t="s">
        <v>244</v>
      </c>
      <c r="BE22" s="137">
        <v>1166.393</v>
      </c>
      <c r="BF22" s="137" t="s">
        <v>178</v>
      </c>
      <c r="BG22" s="137" t="s">
        <v>179</v>
      </c>
      <c r="BH22" s="162" t="s">
        <v>180</v>
      </c>
    </row>
    <row r="23" spans="1:60" ht="29" customHeight="1" thickTop="1" thickBot="1" x14ac:dyDescent="0.3">
      <c r="A23" s="153"/>
      <c r="B23" s="154"/>
      <c r="C23" s="154"/>
      <c r="D23" s="163"/>
      <c r="E23" s="156"/>
      <c r="F23" s="157" t="str">
        <f t="shared" si="1"/>
        <v/>
      </c>
      <c r="G23" s="157" t="str">
        <f t="shared" si="2"/>
        <v/>
      </c>
      <c r="H23" s="158" t="str">
        <f t="shared" si="6"/>
        <v/>
      </c>
      <c r="I23" s="159" t="str">
        <f t="shared" si="3"/>
        <v/>
      </c>
      <c r="J23" s="160" t="e">
        <f t="shared" si="0"/>
        <v>#VALUE!</v>
      </c>
      <c r="K23" s="160">
        <f t="shared" si="4"/>
        <v>0</v>
      </c>
      <c r="V23" s="137" t="s">
        <v>155</v>
      </c>
      <c r="W23" s="161">
        <f t="shared" si="5"/>
        <v>0</v>
      </c>
      <c r="AH23" s="137" t="s">
        <v>246</v>
      </c>
      <c r="AI23" s="137" t="s">
        <v>247</v>
      </c>
      <c r="BB23" s="137" t="s">
        <v>115</v>
      </c>
      <c r="BC23" s="137" t="s">
        <v>131</v>
      </c>
      <c r="BD23" s="137" t="s">
        <v>246</v>
      </c>
      <c r="BE23" s="137">
        <v>999.16800000000012</v>
      </c>
      <c r="BF23" s="137" t="s">
        <v>178</v>
      </c>
      <c r="BG23" s="137" t="s">
        <v>179</v>
      </c>
      <c r="BH23" s="162" t="s">
        <v>180</v>
      </c>
    </row>
    <row r="24" spans="1:60" ht="29" customHeight="1" thickTop="1" thickBot="1" x14ac:dyDescent="0.3">
      <c r="A24" s="153"/>
      <c r="B24" s="154"/>
      <c r="C24" s="154"/>
      <c r="D24" s="163"/>
      <c r="E24" s="156" t="str">
        <f t="shared" ref="E24:E43" si="7">IF(B24="","",IF(B24="Custom","Please input your factor","N/A"))</f>
        <v/>
      </c>
      <c r="F24" s="157" t="str">
        <f t="shared" si="1"/>
        <v/>
      </c>
      <c r="G24" s="157" t="str">
        <f t="shared" si="2"/>
        <v/>
      </c>
      <c r="H24" s="158" t="str">
        <f t="shared" si="6"/>
        <v/>
      </c>
      <c r="I24" s="159" t="str">
        <f t="shared" si="3"/>
        <v/>
      </c>
      <c r="J24" s="160" t="e">
        <f t="shared" si="0"/>
        <v>#VALUE!</v>
      </c>
      <c r="K24" s="160">
        <f t="shared" si="4"/>
        <v>0</v>
      </c>
      <c r="V24" s="137" t="s">
        <v>155</v>
      </c>
      <c r="W24" s="161" t="str">
        <f t="shared" si="5"/>
        <v/>
      </c>
      <c r="AH24" s="137" t="s">
        <v>248</v>
      </c>
      <c r="AI24" s="137" t="s">
        <v>249</v>
      </c>
      <c r="BB24" s="137" t="s">
        <v>115</v>
      </c>
      <c r="BC24" s="137" t="s">
        <v>131</v>
      </c>
      <c r="BD24" s="137" t="s">
        <v>248</v>
      </c>
      <c r="BE24" s="137">
        <v>1037.1759999999999</v>
      </c>
      <c r="BF24" s="137" t="s">
        <v>178</v>
      </c>
      <c r="BG24" s="137" t="s">
        <v>179</v>
      </c>
      <c r="BH24" s="162" t="s">
        <v>180</v>
      </c>
    </row>
    <row r="25" spans="1:60" ht="29" customHeight="1" thickTop="1" thickBot="1" x14ac:dyDescent="0.3">
      <c r="A25" s="153"/>
      <c r="B25" s="154"/>
      <c r="C25" s="154"/>
      <c r="D25" s="163"/>
      <c r="E25" s="156" t="str">
        <f t="shared" si="7"/>
        <v/>
      </c>
      <c r="F25" s="157" t="str">
        <f t="shared" si="1"/>
        <v/>
      </c>
      <c r="G25" s="157" t="str">
        <f t="shared" si="2"/>
        <v/>
      </c>
      <c r="H25" s="158" t="str">
        <f t="shared" si="6"/>
        <v/>
      </c>
      <c r="I25" s="159" t="str">
        <f t="shared" si="3"/>
        <v/>
      </c>
      <c r="J25" s="160" t="e">
        <f t="shared" si="0"/>
        <v>#VALUE!</v>
      </c>
      <c r="K25" s="160">
        <f t="shared" si="4"/>
        <v>0</v>
      </c>
      <c r="V25" s="137" t="s">
        <v>155</v>
      </c>
      <c r="W25" s="161" t="str">
        <f t="shared" si="5"/>
        <v/>
      </c>
      <c r="AH25" s="137" t="s">
        <v>250</v>
      </c>
      <c r="AI25" s="137" t="s">
        <v>251</v>
      </c>
      <c r="BB25" s="137" t="s">
        <v>115</v>
      </c>
      <c r="BC25" s="137" t="s">
        <v>131</v>
      </c>
      <c r="BD25" s="137" t="s">
        <v>250</v>
      </c>
      <c r="BE25" s="137">
        <v>775.48800000000006</v>
      </c>
      <c r="BF25" s="137" t="s">
        <v>178</v>
      </c>
      <c r="BG25" s="137" t="s">
        <v>179</v>
      </c>
      <c r="BH25" s="162" t="s">
        <v>180</v>
      </c>
    </row>
    <row r="26" spans="1:60" ht="29" customHeight="1" thickTop="1" thickBot="1" x14ac:dyDescent="0.3">
      <c r="A26" s="153"/>
      <c r="B26" s="154"/>
      <c r="C26" s="154"/>
      <c r="D26" s="163"/>
      <c r="E26" s="156" t="str">
        <f t="shared" si="7"/>
        <v/>
      </c>
      <c r="F26" s="157" t="str">
        <f t="shared" si="1"/>
        <v/>
      </c>
      <c r="G26" s="157" t="str">
        <f t="shared" si="2"/>
        <v/>
      </c>
      <c r="H26" s="158" t="str">
        <f t="shared" si="6"/>
        <v/>
      </c>
      <c r="I26" s="159" t="str">
        <f t="shared" si="3"/>
        <v/>
      </c>
      <c r="J26" s="160" t="e">
        <f t="shared" si="0"/>
        <v>#VALUE!</v>
      </c>
      <c r="K26" s="160">
        <f t="shared" si="4"/>
        <v>0</v>
      </c>
      <c r="V26" s="137" t="s">
        <v>155</v>
      </c>
      <c r="W26" s="161" t="str">
        <f t="shared" si="5"/>
        <v/>
      </c>
      <c r="AH26" s="137" t="s">
        <v>252</v>
      </c>
      <c r="AI26" s="137" t="s">
        <v>253</v>
      </c>
      <c r="BB26" s="137" t="s">
        <v>115</v>
      </c>
      <c r="BC26" s="137" t="s">
        <v>131</v>
      </c>
      <c r="BD26" s="137" t="s">
        <v>252</v>
      </c>
      <c r="BE26" s="137">
        <v>1554.7250000000001</v>
      </c>
      <c r="BF26" s="137" t="s">
        <v>178</v>
      </c>
      <c r="BG26" s="137" t="s">
        <v>179</v>
      </c>
      <c r="BH26" s="162" t="s">
        <v>180</v>
      </c>
    </row>
    <row r="27" spans="1:60" ht="29" customHeight="1" thickTop="1" thickBot="1" x14ac:dyDescent="0.3">
      <c r="A27" s="153"/>
      <c r="B27" s="154"/>
      <c r="C27" s="154"/>
      <c r="D27" s="163"/>
      <c r="E27" s="156" t="str">
        <f t="shared" si="7"/>
        <v/>
      </c>
      <c r="F27" s="157" t="str">
        <f t="shared" si="1"/>
        <v/>
      </c>
      <c r="G27" s="157" t="str">
        <f t="shared" si="2"/>
        <v/>
      </c>
      <c r="H27" s="158" t="str">
        <f t="shared" si="6"/>
        <v/>
      </c>
      <c r="I27" s="159" t="str">
        <f t="shared" si="3"/>
        <v/>
      </c>
      <c r="J27" s="160" t="e">
        <f t="shared" si="0"/>
        <v>#VALUE!</v>
      </c>
      <c r="K27" s="160">
        <f t="shared" si="4"/>
        <v>0</v>
      </c>
      <c r="V27" s="137" t="s">
        <v>155</v>
      </c>
      <c r="W27" s="161" t="str">
        <f t="shared" si="5"/>
        <v/>
      </c>
      <c r="AH27" s="137" t="s">
        <v>254</v>
      </c>
      <c r="AI27" s="137" t="s">
        <v>255</v>
      </c>
      <c r="BB27" s="137" t="s">
        <v>115</v>
      </c>
      <c r="BC27" s="137" t="s">
        <v>131</v>
      </c>
      <c r="BD27" s="137" t="s">
        <v>254</v>
      </c>
      <c r="BE27" s="137">
        <v>896.55499999999995</v>
      </c>
      <c r="BF27" s="137" t="s">
        <v>178</v>
      </c>
      <c r="BG27" s="137" t="s">
        <v>179</v>
      </c>
      <c r="BH27" s="162" t="s">
        <v>180</v>
      </c>
    </row>
    <row r="28" spans="1:60" ht="29" customHeight="1" thickTop="1" thickBot="1" x14ac:dyDescent="0.3">
      <c r="A28" s="153"/>
      <c r="B28" s="154"/>
      <c r="C28" s="154"/>
      <c r="D28" s="163"/>
      <c r="E28" s="156" t="str">
        <f t="shared" si="7"/>
        <v/>
      </c>
      <c r="F28" s="157" t="str">
        <f t="shared" si="1"/>
        <v/>
      </c>
      <c r="G28" s="157" t="str">
        <f t="shared" si="2"/>
        <v/>
      </c>
      <c r="H28" s="158" t="str">
        <f t="shared" si="6"/>
        <v/>
      </c>
      <c r="I28" s="159" t="str">
        <f t="shared" si="3"/>
        <v/>
      </c>
      <c r="J28" s="160" t="e">
        <f t="shared" si="0"/>
        <v>#VALUE!</v>
      </c>
      <c r="K28" s="160">
        <f t="shared" si="4"/>
        <v>0</v>
      </c>
      <c r="V28" s="137" t="s">
        <v>155</v>
      </c>
      <c r="W28" s="161" t="str">
        <f t="shared" si="5"/>
        <v/>
      </c>
      <c r="AH28" s="137" t="s">
        <v>256</v>
      </c>
      <c r="AI28" s="137" t="s">
        <v>257</v>
      </c>
      <c r="BB28" s="137" t="s">
        <v>115</v>
      </c>
      <c r="BC28" s="137" t="s">
        <v>131</v>
      </c>
      <c r="BD28" s="137" t="s">
        <v>256</v>
      </c>
      <c r="BE28" s="137">
        <v>937.649</v>
      </c>
      <c r="BF28" s="137" t="s">
        <v>178</v>
      </c>
      <c r="BG28" s="137" t="s">
        <v>179</v>
      </c>
      <c r="BH28" s="162" t="s">
        <v>180</v>
      </c>
    </row>
    <row r="29" spans="1:60" ht="29" customHeight="1" thickTop="1" thickBot="1" x14ac:dyDescent="0.3">
      <c r="A29" s="153"/>
      <c r="B29" s="154"/>
      <c r="C29" s="154"/>
      <c r="D29" s="163"/>
      <c r="E29" s="156" t="str">
        <f t="shared" si="7"/>
        <v/>
      </c>
      <c r="F29" s="157" t="str">
        <f t="shared" si="1"/>
        <v/>
      </c>
      <c r="G29" s="157" t="str">
        <f t="shared" si="2"/>
        <v/>
      </c>
      <c r="H29" s="158" t="str">
        <f t="shared" si="6"/>
        <v/>
      </c>
      <c r="I29" s="159" t="str">
        <f t="shared" si="3"/>
        <v/>
      </c>
      <c r="J29" s="160" t="e">
        <f t="shared" si="0"/>
        <v>#VALUE!</v>
      </c>
      <c r="K29" s="160">
        <f t="shared" si="4"/>
        <v>0</v>
      </c>
      <c r="V29" s="137" t="s">
        <v>155</v>
      </c>
      <c r="W29" s="161" t="str">
        <f t="shared" si="5"/>
        <v/>
      </c>
      <c r="AH29" s="137" t="s">
        <v>258</v>
      </c>
      <c r="AI29" s="137" t="s">
        <v>259</v>
      </c>
      <c r="BB29" s="137" t="s">
        <v>115</v>
      </c>
      <c r="BC29" s="137" t="s">
        <v>131</v>
      </c>
      <c r="BD29" s="137" t="s">
        <v>258</v>
      </c>
      <c r="BE29" s="137">
        <v>643.08600000000001</v>
      </c>
      <c r="BF29" s="137" t="s">
        <v>178</v>
      </c>
      <c r="BG29" s="137" t="s">
        <v>179</v>
      </c>
      <c r="BH29" s="162" t="s">
        <v>180</v>
      </c>
    </row>
    <row r="30" spans="1:60" ht="29" customHeight="1" thickTop="1" thickBot="1" x14ac:dyDescent="0.3">
      <c r="A30" s="153"/>
      <c r="B30" s="154"/>
      <c r="C30" s="154"/>
      <c r="D30" s="163"/>
      <c r="E30" s="156" t="str">
        <f t="shared" si="7"/>
        <v/>
      </c>
      <c r="F30" s="157" t="str">
        <f t="shared" si="1"/>
        <v/>
      </c>
      <c r="G30" s="157" t="str">
        <f t="shared" si="2"/>
        <v/>
      </c>
      <c r="H30" s="158" t="str">
        <f t="shared" si="6"/>
        <v/>
      </c>
      <c r="I30" s="159" t="str">
        <f t="shared" si="3"/>
        <v/>
      </c>
      <c r="J30" s="160" t="e">
        <f t="shared" si="0"/>
        <v>#VALUE!</v>
      </c>
      <c r="K30" s="160">
        <f t="shared" si="4"/>
        <v>0</v>
      </c>
      <c r="V30" s="137" t="s">
        <v>155</v>
      </c>
      <c r="W30" s="161" t="str">
        <f t="shared" si="5"/>
        <v/>
      </c>
      <c r="AH30" s="137" t="s">
        <v>260</v>
      </c>
      <c r="AI30" s="137" t="s">
        <v>134</v>
      </c>
      <c r="BB30" s="137" t="s">
        <v>115</v>
      </c>
      <c r="BC30" s="137" t="s">
        <v>131</v>
      </c>
      <c r="BD30" s="137" t="s">
        <v>260</v>
      </c>
      <c r="BE30" s="137">
        <v>857.05499999999995</v>
      </c>
      <c r="BF30" s="137" t="s">
        <v>178</v>
      </c>
      <c r="BG30" s="137" t="s">
        <v>179</v>
      </c>
      <c r="BH30" s="162" t="s">
        <v>180</v>
      </c>
    </row>
    <row r="31" spans="1:60" ht="29" customHeight="1" thickTop="1" thickBot="1" x14ac:dyDescent="0.3">
      <c r="A31" s="153"/>
      <c r="B31" s="154"/>
      <c r="C31" s="154"/>
      <c r="D31" s="163"/>
      <c r="E31" s="156" t="str">
        <f t="shared" si="7"/>
        <v/>
      </c>
      <c r="F31" s="157" t="str">
        <f t="shared" si="1"/>
        <v/>
      </c>
      <c r="G31" s="157" t="str">
        <f t="shared" si="2"/>
        <v/>
      </c>
      <c r="H31" s="158" t="str">
        <f t="shared" si="6"/>
        <v/>
      </c>
      <c r="I31" s="159" t="str">
        <f t="shared" si="3"/>
        <v/>
      </c>
      <c r="J31" s="160" t="e">
        <f t="shared" si="0"/>
        <v>#VALUE!</v>
      </c>
      <c r="K31" s="160">
        <f t="shared" si="4"/>
        <v>0</v>
      </c>
      <c r="V31" s="137" t="s">
        <v>155</v>
      </c>
      <c r="W31" s="161" t="str">
        <f t="shared" si="5"/>
        <v/>
      </c>
      <c r="AI31" s="137" t="s">
        <v>261</v>
      </c>
      <c r="BB31" s="137" t="s">
        <v>126</v>
      </c>
      <c r="BC31" s="137" t="s">
        <v>132</v>
      </c>
      <c r="BD31" s="137" t="s">
        <v>162</v>
      </c>
      <c r="BE31" s="137">
        <v>96</v>
      </c>
      <c r="BF31" s="137" t="s">
        <v>262</v>
      </c>
      <c r="BG31" s="137" t="s">
        <v>263</v>
      </c>
      <c r="BH31" s="137" t="s">
        <v>264</v>
      </c>
    </row>
    <row r="32" spans="1:60" ht="29" customHeight="1" thickTop="1" thickBot="1" x14ac:dyDescent="0.3">
      <c r="A32" s="153"/>
      <c r="B32" s="154"/>
      <c r="C32" s="154"/>
      <c r="D32" s="163"/>
      <c r="E32" s="156" t="str">
        <f t="shared" si="7"/>
        <v/>
      </c>
      <c r="F32" s="157" t="str">
        <f t="shared" si="1"/>
        <v/>
      </c>
      <c r="G32" s="157" t="str">
        <f t="shared" si="2"/>
        <v/>
      </c>
      <c r="H32" s="158" t="str">
        <f t="shared" si="6"/>
        <v/>
      </c>
      <c r="I32" s="159" t="str">
        <f t="shared" si="3"/>
        <v/>
      </c>
      <c r="J32" s="160" t="e">
        <f t="shared" si="0"/>
        <v>#VALUE!</v>
      </c>
      <c r="K32" s="160">
        <f t="shared" si="4"/>
        <v>0</v>
      </c>
      <c r="V32" s="137" t="s">
        <v>155</v>
      </c>
      <c r="W32" s="161" t="str">
        <f t="shared" si="5"/>
        <v/>
      </c>
      <c r="BB32" s="137" t="s">
        <v>126</v>
      </c>
      <c r="BC32" s="137" t="s">
        <v>132</v>
      </c>
      <c r="BD32" s="137" t="s">
        <v>184</v>
      </c>
      <c r="BE32" s="137">
        <v>145</v>
      </c>
      <c r="BF32" s="137" t="s">
        <v>262</v>
      </c>
      <c r="BG32" s="137" t="s">
        <v>263</v>
      </c>
      <c r="BH32" s="137" t="s">
        <v>264</v>
      </c>
    </row>
    <row r="33" spans="1:60" ht="29" customHeight="1" thickTop="1" thickBot="1" x14ac:dyDescent="0.3">
      <c r="A33" s="153"/>
      <c r="B33" s="154"/>
      <c r="C33" s="154"/>
      <c r="D33" s="163"/>
      <c r="E33" s="156" t="str">
        <f t="shared" si="7"/>
        <v/>
      </c>
      <c r="F33" s="157" t="str">
        <f t="shared" si="1"/>
        <v/>
      </c>
      <c r="G33" s="157" t="str">
        <f t="shared" si="2"/>
        <v/>
      </c>
      <c r="H33" s="158" t="str">
        <f t="shared" si="6"/>
        <v/>
      </c>
      <c r="I33" s="159" t="str">
        <f t="shared" si="3"/>
        <v/>
      </c>
      <c r="J33" s="160" t="e">
        <f t="shared" si="0"/>
        <v>#VALUE!</v>
      </c>
      <c r="K33" s="160">
        <f t="shared" si="4"/>
        <v>0</v>
      </c>
      <c r="V33" s="137" t="s">
        <v>155</v>
      </c>
      <c r="W33" s="161" t="str">
        <f t="shared" si="5"/>
        <v/>
      </c>
      <c r="BB33" s="137" t="s">
        <v>126</v>
      </c>
      <c r="BC33" s="137" t="s">
        <v>132</v>
      </c>
      <c r="BD33" s="137" t="s">
        <v>191</v>
      </c>
      <c r="BE33" s="137">
        <v>422</v>
      </c>
      <c r="BF33" s="137" t="s">
        <v>262</v>
      </c>
      <c r="BG33" s="137" t="s">
        <v>263</v>
      </c>
      <c r="BH33" s="137" t="s">
        <v>264</v>
      </c>
    </row>
    <row r="34" spans="1:60" ht="29" customHeight="1" thickTop="1" thickBot="1" x14ac:dyDescent="0.3">
      <c r="A34" s="153"/>
      <c r="B34" s="154"/>
      <c r="C34" s="154"/>
      <c r="D34" s="163"/>
      <c r="E34" s="156" t="str">
        <f t="shared" si="7"/>
        <v/>
      </c>
      <c r="F34" s="157" t="str">
        <f t="shared" si="1"/>
        <v/>
      </c>
      <c r="G34" s="157" t="str">
        <f t="shared" si="2"/>
        <v/>
      </c>
      <c r="H34" s="158" t="str">
        <f t="shared" si="6"/>
        <v/>
      </c>
      <c r="I34" s="159" t="str">
        <f t="shared" si="3"/>
        <v/>
      </c>
      <c r="J34" s="160" t="e">
        <f t="shared" si="0"/>
        <v>#VALUE!</v>
      </c>
      <c r="K34" s="160">
        <f t="shared" si="4"/>
        <v>0</v>
      </c>
      <c r="V34" s="137" t="s">
        <v>155</v>
      </c>
      <c r="W34" s="161" t="str">
        <f t="shared" si="5"/>
        <v/>
      </c>
      <c r="BB34" s="137" t="s">
        <v>126</v>
      </c>
      <c r="BC34" s="137" t="s">
        <v>132</v>
      </c>
      <c r="BD34" s="137" t="s">
        <v>197</v>
      </c>
      <c r="BE34" s="137">
        <v>133</v>
      </c>
      <c r="BF34" s="137" t="s">
        <v>262</v>
      </c>
      <c r="BG34" s="137" t="s">
        <v>263</v>
      </c>
      <c r="BH34" s="137" t="s">
        <v>264</v>
      </c>
    </row>
    <row r="35" spans="1:60" ht="29" customHeight="1" thickTop="1" thickBot="1" x14ac:dyDescent="0.3">
      <c r="A35" s="153"/>
      <c r="B35" s="154"/>
      <c r="C35" s="154"/>
      <c r="D35" s="163"/>
      <c r="E35" s="156" t="str">
        <f t="shared" si="7"/>
        <v/>
      </c>
      <c r="F35" s="157" t="str">
        <f t="shared" si="1"/>
        <v/>
      </c>
      <c r="G35" s="157" t="str">
        <f t="shared" si="2"/>
        <v/>
      </c>
      <c r="H35" s="158" t="str">
        <f t="shared" si="6"/>
        <v/>
      </c>
      <c r="I35" s="159" t="str">
        <f t="shared" si="3"/>
        <v/>
      </c>
      <c r="J35" s="160" t="e">
        <f t="shared" si="0"/>
        <v>#VALUE!</v>
      </c>
      <c r="K35" s="160">
        <f t="shared" si="4"/>
        <v>0</v>
      </c>
      <c r="V35" s="137" t="s">
        <v>155</v>
      </c>
      <c r="W35" s="161" t="str">
        <f t="shared" si="5"/>
        <v/>
      </c>
      <c r="BB35" s="137" t="s">
        <v>126</v>
      </c>
      <c r="BC35" s="137" t="s">
        <v>132</v>
      </c>
      <c r="BD35" s="137" t="s">
        <v>202</v>
      </c>
      <c r="BE35" s="137">
        <v>589</v>
      </c>
      <c r="BF35" s="137" t="s">
        <v>262</v>
      </c>
      <c r="BG35" s="137" t="s">
        <v>263</v>
      </c>
      <c r="BH35" s="137" t="s">
        <v>264</v>
      </c>
    </row>
    <row r="36" spans="1:60" ht="29" customHeight="1" thickTop="1" thickBot="1" x14ac:dyDescent="0.3">
      <c r="A36" s="153"/>
      <c r="B36" s="154"/>
      <c r="C36" s="154"/>
      <c r="D36" s="163"/>
      <c r="E36" s="156" t="str">
        <f t="shared" si="7"/>
        <v/>
      </c>
      <c r="F36" s="157" t="str">
        <f t="shared" si="1"/>
        <v/>
      </c>
      <c r="G36" s="157" t="str">
        <f t="shared" si="2"/>
        <v/>
      </c>
      <c r="H36" s="158" t="str">
        <f t="shared" si="6"/>
        <v/>
      </c>
      <c r="I36" s="159" t="str">
        <f t="shared" si="3"/>
        <v/>
      </c>
      <c r="J36" s="160" t="e">
        <f t="shared" si="0"/>
        <v>#VALUE!</v>
      </c>
      <c r="K36" s="160">
        <f t="shared" si="4"/>
        <v>0</v>
      </c>
      <c r="V36" s="137" t="s">
        <v>155</v>
      </c>
      <c r="W36" s="161" t="str">
        <f t="shared" si="5"/>
        <v/>
      </c>
      <c r="BB36" s="137" t="s">
        <v>126</v>
      </c>
      <c r="BC36" s="137" t="s">
        <v>132</v>
      </c>
      <c r="BD36" s="137" t="s">
        <v>206</v>
      </c>
      <c r="BE36" s="137">
        <v>400</v>
      </c>
      <c r="BF36" s="137" t="s">
        <v>262</v>
      </c>
      <c r="BG36" s="137" t="s">
        <v>263</v>
      </c>
      <c r="BH36" s="137" t="s">
        <v>264</v>
      </c>
    </row>
    <row r="37" spans="1:60" ht="29" customHeight="1" thickTop="1" thickBot="1" x14ac:dyDescent="0.3">
      <c r="A37" s="153"/>
      <c r="B37" s="154"/>
      <c r="C37" s="154"/>
      <c r="D37" s="166"/>
      <c r="E37" s="156" t="str">
        <f t="shared" si="7"/>
        <v/>
      </c>
      <c r="F37" s="157" t="str">
        <f t="shared" si="1"/>
        <v/>
      </c>
      <c r="G37" s="157" t="str">
        <f t="shared" si="2"/>
        <v/>
      </c>
      <c r="H37" s="158" t="str">
        <f t="shared" si="6"/>
        <v/>
      </c>
      <c r="I37" s="159" t="str">
        <f t="shared" si="3"/>
        <v/>
      </c>
      <c r="J37" s="160" t="e">
        <f t="shared" si="0"/>
        <v>#VALUE!</v>
      </c>
      <c r="K37" s="160">
        <f t="shared" si="4"/>
        <v>0</v>
      </c>
      <c r="V37" s="137" t="s">
        <v>155</v>
      </c>
      <c r="W37" s="161" t="str">
        <f t="shared" si="5"/>
        <v/>
      </c>
      <c r="BB37" s="137" t="s">
        <v>126</v>
      </c>
      <c r="BC37" s="137" t="s">
        <v>132</v>
      </c>
      <c r="BD37" s="137" t="s">
        <v>211</v>
      </c>
      <c r="BE37" s="137">
        <v>103</v>
      </c>
      <c r="BF37" s="137" t="s">
        <v>262</v>
      </c>
      <c r="BG37" s="137" t="s">
        <v>263</v>
      </c>
      <c r="BH37" s="137" t="s">
        <v>264</v>
      </c>
    </row>
    <row r="38" spans="1:60" ht="29" customHeight="1" thickTop="1" thickBot="1" x14ac:dyDescent="0.3">
      <c r="A38" s="153"/>
      <c r="B38" s="154"/>
      <c r="C38" s="154"/>
      <c r="D38" s="166"/>
      <c r="E38" s="156" t="str">
        <f t="shared" si="7"/>
        <v/>
      </c>
      <c r="F38" s="157" t="str">
        <f t="shared" si="1"/>
        <v/>
      </c>
      <c r="G38" s="157" t="str">
        <f t="shared" si="2"/>
        <v/>
      </c>
      <c r="H38" s="158" t="str">
        <f t="shared" si="6"/>
        <v/>
      </c>
      <c r="I38" s="159" t="str">
        <f t="shared" si="3"/>
        <v/>
      </c>
      <c r="J38" s="160" t="e">
        <f t="shared" si="0"/>
        <v>#VALUE!</v>
      </c>
      <c r="K38" s="160">
        <f t="shared" si="4"/>
        <v>0</v>
      </c>
      <c r="V38" s="137" t="s">
        <v>155</v>
      </c>
      <c r="W38" s="161" t="str">
        <f t="shared" si="5"/>
        <v/>
      </c>
      <c r="BB38" s="137" t="s">
        <v>126</v>
      </c>
      <c r="BC38" s="137" t="s">
        <v>132</v>
      </c>
      <c r="BD38" s="137" t="s">
        <v>216</v>
      </c>
      <c r="BE38" s="137">
        <v>658</v>
      </c>
      <c r="BF38" s="137" t="s">
        <v>262</v>
      </c>
      <c r="BG38" s="137" t="s">
        <v>263</v>
      </c>
      <c r="BH38" s="137" t="s">
        <v>264</v>
      </c>
    </row>
    <row r="39" spans="1:60" ht="29" customHeight="1" thickTop="1" thickBot="1" x14ac:dyDescent="0.3">
      <c r="A39" s="153"/>
      <c r="B39" s="154"/>
      <c r="C39" s="154"/>
      <c r="D39" s="166"/>
      <c r="E39" s="156" t="str">
        <f t="shared" si="7"/>
        <v/>
      </c>
      <c r="F39" s="157" t="str">
        <f t="shared" si="1"/>
        <v/>
      </c>
      <c r="G39" s="157" t="str">
        <f t="shared" si="2"/>
        <v/>
      </c>
      <c r="H39" s="158" t="str">
        <f t="shared" si="6"/>
        <v/>
      </c>
      <c r="I39" s="159" t="str">
        <f t="shared" si="3"/>
        <v/>
      </c>
      <c r="J39" s="160" t="e">
        <f t="shared" si="0"/>
        <v>#VALUE!</v>
      </c>
      <c r="K39" s="160">
        <f t="shared" si="4"/>
        <v>0</v>
      </c>
      <c r="V39" s="137" t="s">
        <v>155</v>
      </c>
      <c r="W39" s="161" t="str">
        <f t="shared" si="5"/>
        <v/>
      </c>
      <c r="BB39" s="137" t="s">
        <v>126</v>
      </c>
      <c r="BC39" s="137" t="s">
        <v>132</v>
      </c>
      <c r="BD39" s="137" t="s">
        <v>219</v>
      </c>
      <c r="BE39" s="137">
        <v>251</v>
      </c>
      <c r="BF39" s="137" t="s">
        <v>262</v>
      </c>
      <c r="BG39" s="137" t="s">
        <v>263</v>
      </c>
      <c r="BH39" s="137" t="s">
        <v>264</v>
      </c>
    </row>
    <row r="40" spans="1:60" ht="29" customHeight="1" thickTop="1" thickBot="1" x14ac:dyDescent="0.3">
      <c r="A40" s="153"/>
      <c r="B40" s="154"/>
      <c r="C40" s="154"/>
      <c r="D40" s="166"/>
      <c r="E40" s="156" t="str">
        <f t="shared" si="7"/>
        <v/>
      </c>
      <c r="F40" s="157" t="str">
        <f t="shared" si="1"/>
        <v/>
      </c>
      <c r="G40" s="157" t="str">
        <f t="shared" si="2"/>
        <v/>
      </c>
      <c r="H40" s="158" t="str">
        <f t="shared" si="6"/>
        <v/>
      </c>
      <c r="I40" s="159" t="str">
        <f t="shared" si="3"/>
        <v/>
      </c>
      <c r="J40" s="160" t="e">
        <f t="shared" si="0"/>
        <v>#VALUE!</v>
      </c>
      <c r="K40" s="160">
        <f t="shared" si="4"/>
        <v>0</v>
      </c>
      <c r="V40" s="137" t="s">
        <v>155</v>
      </c>
      <c r="W40" s="161" t="str">
        <f t="shared" si="5"/>
        <v/>
      </c>
      <c r="BB40" s="137" t="s">
        <v>126</v>
      </c>
      <c r="BC40" s="137" t="s">
        <v>132</v>
      </c>
      <c r="BD40" s="137" t="s">
        <v>222</v>
      </c>
      <c r="BE40" s="137">
        <v>66</v>
      </c>
      <c r="BF40" s="137" t="s">
        <v>262</v>
      </c>
      <c r="BG40" s="137" t="s">
        <v>263</v>
      </c>
      <c r="BH40" s="137" t="s">
        <v>264</v>
      </c>
    </row>
    <row r="41" spans="1:60" ht="29" customHeight="1" thickTop="1" thickBot="1" x14ac:dyDescent="0.3">
      <c r="A41" s="153"/>
      <c r="B41" s="154"/>
      <c r="C41" s="154"/>
      <c r="D41" s="166"/>
      <c r="E41" s="156" t="str">
        <f t="shared" si="7"/>
        <v/>
      </c>
      <c r="F41" s="157" t="str">
        <f t="shared" si="1"/>
        <v/>
      </c>
      <c r="G41" s="157" t="str">
        <f t="shared" si="2"/>
        <v/>
      </c>
      <c r="H41" s="158" t="str">
        <f t="shared" si="6"/>
        <v/>
      </c>
      <c r="I41" s="159" t="str">
        <f t="shared" si="3"/>
        <v/>
      </c>
      <c r="J41" s="160" t="e">
        <f t="shared" si="0"/>
        <v>#VALUE!</v>
      </c>
      <c r="K41" s="160">
        <f t="shared" si="4"/>
        <v>0</v>
      </c>
      <c r="V41" s="137" t="s">
        <v>155</v>
      </c>
      <c r="W41" s="161" t="str">
        <f t="shared" si="5"/>
        <v/>
      </c>
      <c r="BB41" s="137" t="s">
        <v>126</v>
      </c>
      <c r="BC41" s="137" t="s">
        <v>132</v>
      </c>
      <c r="BD41" s="137" t="s">
        <v>225</v>
      </c>
      <c r="BE41" s="137">
        <v>68</v>
      </c>
      <c r="BF41" s="137" t="s">
        <v>262</v>
      </c>
      <c r="BG41" s="137" t="s">
        <v>263</v>
      </c>
      <c r="BH41" s="137" t="s">
        <v>264</v>
      </c>
    </row>
    <row r="42" spans="1:60" ht="29" customHeight="1" thickTop="1" thickBot="1" x14ac:dyDescent="0.3">
      <c r="A42" s="153"/>
      <c r="B42" s="154"/>
      <c r="C42" s="154"/>
      <c r="D42" s="166"/>
      <c r="E42" s="156" t="str">
        <f t="shared" si="7"/>
        <v/>
      </c>
      <c r="F42" s="157" t="str">
        <f t="shared" si="1"/>
        <v/>
      </c>
      <c r="G42" s="157" t="str">
        <f t="shared" si="2"/>
        <v/>
      </c>
      <c r="H42" s="158" t="str">
        <f t="shared" si="6"/>
        <v/>
      </c>
      <c r="I42" s="159" t="str">
        <f t="shared" si="3"/>
        <v/>
      </c>
      <c r="J42" s="160" t="e">
        <f t="shared" si="0"/>
        <v>#VALUE!</v>
      </c>
      <c r="K42" s="160">
        <f t="shared" si="4"/>
        <v>0</v>
      </c>
      <c r="V42" s="137" t="s">
        <v>155</v>
      </c>
      <c r="W42" s="161" t="str">
        <f t="shared" si="5"/>
        <v/>
      </c>
      <c r="BB42" s="137" t="s">
        <v>126</v>
      </c>
      <c r="BC42" s="137" t="s">
        <v>132</v>
      </c>
      <c r="BD42" s="137" t="s">
        <v>228</v>
      </c>
      <c r="BE42" s="137">
        <v>366</v>
      </c>
      <c r="BF42" s="137" t="s">
        <v>262</v>
      </c>
      <c r="BG42" s="137" t="s">
        <v>263</v>
      </c>
      <c r="BH42" s="137" t="s">
        <v>264</v>
      </c>
    </row>
    <row r="43" spans="1:60" ht="13.5" thickTop="1" thickBot="1" x14ac:dyDescent="0.3">
      <c r="A43" s="153"/>
      <c r="B43" s="154"/>
      <c r="C43" s="154"/>
      <c r="D43" s="166"/>
      <c r="E43" s="156" t="str">
        <f t="shared" si="7"/>
        <v/>
      </c>
      <c r="F43" s="157" t="str">
        <f t="shared" si="1"/>
        <v/>
      </c>
      <c r="G43" s="157" t="str">
        <f t="shared" si="2"/>
        <v/>
      </c>
      <c r="H43" s="158" t="str">
        <f t="shared" si="6"/>
        <v/>
      </c>
      <c r="I43" s="159" t="str">
        <f t="shared" si="3"/>
        <v/>
      </c>
      <c r="J43" s="160" t="e">
        <f t="shared" si="0"/>
        <v>#VALUE!</v>
      </c>
      <c r="K43" s="160">
        <f t="shared" si="4"/>
        <v>0</v>
      </c>
      <c r="V43" s="137" t="s">
        <v>155</v>
      </c>
      <c r="W43" s="161" t="str">
        <f t="shared" si="5"/>
        <v/>
      </c>
      <c r="BB43" s="137" t="s">
        <v>126</v>
      </c>
      <c r="BC43" s="137" t="s">
        <v>132</v>
      </c>
      <c r="BD43" s="137" t="s">
        <v>231</v>
      </c>
      <c r="BE43" s="137">
        <v>416</v>
      </c>
      <c r="BF43" s="137" t="s">
        <v>262</v>
      </c>
      <c r="BG43" s="137" t="s">
        <v>263</v>
      </c>
      <c r="BH43" s="137" t="s">
        <v>264</v>
      </c>
    </row>
    <row r="44" spans="1:60" ht="14" thickTop="1" thickBot="1" x14ac:dyDescent="0.35">
      <c r="A44" s="289" t="s">
        <v>265</v>
      </c>
      <c r="B44" s="290"/>
      <c r="C44" s="167"/>
      <c r="D44" s="168">
        <f>SUM(D3:D43)</f>
        <v>0</v>
      </c>
      <c r="E44" s="169"/>
      <c r="F44" s="170"/>
      <c r="G44" s="170"/>
      <c r="H44" s="171">
        <f>SUM(H3:H43)</f>
        <v>0</v>
      </c>
      <c r="I44" s="172">
        <f>SUM(I3:I43)</f>
        <v>0</v>
      </c>
      <c r="J44" s="135" t="s">
        <v>266</v>
      </c>
      <c r="W44" s="161"/>
      <c r="BB44" s="137" t="s">
        <v>126</v>
      </c>
      <c r="BC44" s="137" t="s">
        <v>132</v>
      </c>
      <c r="BD44" s="137" t="s">
        <v>233</v>
      </c>
      <c r="BE44" s="137">
        <v>180</v>
      </c>
      <c r="BF44" s="137" t="s">
        <v>262</v>
      </c>
      <c r="BG44" s="137" t="s">
        <v>263</v>
      </c>
      <c r="BH44" s="137" t="s">
        <v>264</v>
      </c>
    </row>
    <row r="45" spans="1:60" x14ac:dyDescent="0.25">
      <c r="BB45" s="137" t="s">
        <v>126</v>
      </c>
      <c r="BC45" s="137" t="s">
        <v>132</v>
      </c>
      <c r="BD45" s="137" t="s">
        <v>235</v>
      </c>
      <c r="BE45" s="137">
        <v>310</v>
      </c>
      <c r="BF45" s="137" t="s">
        <v>262</v>
      </c>
      <c r="BG45" s="137" t="s">
        <v>263</v>
      </c>
      <c r="BH45" s="137" t="s">
        <v>264</v>
      </c>
    </row>
    <row r="46" spans="1:60" x14ac:dyDescent="0.25">
      <c r="BB46" s="137" t="s">
        <v>126</v>
      </c>
      <c r="BC46" s="137" t="s">
        <v>132</v>
      </c>
      <c r="BD46" s="137" t="s">
        <v>237</v>
      </c>
      <c r="BE46" s="137">
        <v>252</v>
      </c>
      <c r="BF46" s="137" t="s">
        <v>262</v>
      </c>
      <c r="BG46" s="137" t="s">
        <v>263</v>
      </c>
      <c r="BH46" s="137" t="s">
        <v>264</v>
      </c>
    </row>
    <row r="47" spans="1:60" x14ac:dyDescent="0.25">
      <c r="A47" s="173" t="s">
        <v>178</v>
      </c>
      <c r="B47" s="173" t="s">
        <v>178</v>
      </c>
      <c r="C47" s="174"/>
      <c r="BB47" s="137" t="s">
        <v>126</v>
      </c>
      <c r="BC47" s="137" t="s">
        <v>132</v>
      </c>
      <c r="BD47" s="137" t="s">
        <v>239</v>
      </c>
      <c r="BE47" s="137">
        <v>86</v>
      </c>
      <c r="BF47" s="137" t="s">
        <v>262</v>
      </c>
      <c r="BG47" s="137" t="s">
        <v>263</v>
      </c>
      <c r="BH47" s="137" t="s">
        <v>264</v>
      </c>
    </row>
    <row r="48" spans="1:60" x14ac:dyDescent="0.25">
      <c r="A48" s="175" t="s">
        <v>267</v>
      </c>
      <c r="B48" s="175" t="s">
        <v>267</v>
      </c>
      <c r="C48" s="176"/>
      <c r="BB48" s="137" t="s">
        <v>126</v>
      </c>
      <c r="BC48" s="137" t="s">
        <v>132</v>
      </c>
      <c r="BD48" s="137" t="s">
        <v>241</v>
      </c>
      <c r="BE48" s="137">
        <v>180</v>
      </c>
      <c r="BF48" s="137" t="s">
        <v>262</v>
      </c>
      <c r="BG48" s="137" t="s">
        <v>263</v>
      </c>
      <c r="BH48" s="137" t="s">
        <v>264</v>
      </c>
    </row>
    <row r="49" spans="1:60" x14ac:dyDescent="0.25">
      <c r="A49" s="175" t="s">
        <v>262</v>
      </c>
      <c r="B49" s="175" t="s">
        <v>262</v>
      </c>
      <c r="C49" s="176"/>
      <c r="BB49" s="137" t="s">
        <v>126</v>
      </c>
      <c r="BC49" s="137" t="s">
        <v>132</v>
      </c>
      <c r="BD49" s="137" t="s">
        <v>243</v>
      </c>
      <c r="BE49" s="137">
        <v>52</v>
      </c>
      <c r="BF49" s="137" t="s">
        <v>262</v>
      </c>
      <c r="BG49" s="137" t="s">
        <v>263</v>
      </c>
      <c r="BH49" s="137" t="s">
        <v>264</v>
      </c>
    </row>
    <row r="50" spans="1:60" x14ac:dyDescent="0.25">
      <c r="A50" s="175" t="s">
        <v>268</v>
      </c>
      <c r="B50" s="175" t="s">
        <v>268</v>
      </c>
      <c r="C50" s="176"/>
      <c r="BB50" s="137" t="s">
        <v>126</v>
      </c>
      <c r="BC50" s="137" t="s">
        <v>132</v>
      </c>
      <c r="BD50" s="137" t="s">
        <v>245</v>
      </c>
      <c r="BE50" s="137">
        <v>347</v>
      </c>
      <c r="BF50" s="137" t="s">
        <v>262</v>
      </c>
      <c r="BG50" s="137" t="s">
        <v>263</v>
      </c>
      <c r="BH50" s="137" t="s">
        <v>264</v>
      </c>
    </row>
    <row r="51" spans="1:60" x14ac:dyDescent="0.25">
      <c r="A51" s="177"/>
      <c r="B51" s="177"/>
      <c r="BB51" s="137" t="s">
        <v>126</v>
      </c>
      <c r="BC51" s="137" t="s">
        <v>132</v>
      </c>
      <c r="BD51" s="137" t="s">
        <v>247</v>
      </c>
      <c r="BE51" s="137">
        <v>321</v>
      </c>
      <c r="BF51" s="137" t="s">
        <v>262</v>
      </c>
      <c r="BG51" s="137" t="s">
        <v>263</v>
      </c>
      <c r="BH51" s="137" t="s">
        <v>264</v>
      </c>
    </row>
    <row r="52" spans="1:60" x14ac:dyDescent="0.25">
      <c r="BB52" s="137" t="s">
        <v>126</v>
      </c>
      <c r="BC52" s="137" t="s">
        <v>132</v>
      </c>
      <c r="BD52" s="137" t="s">
        <v>249</v>
      </c>
      <c r="BE52" s="137">
        <v>666</v>
      </c>
      <c r="BF52" s="137" t="s">
        <v>262</v>
      </c>
      <c r="BG52" s="137" t="s">
        <v>263</v>
      </c>
      <c r="BH52" s="137" t="s">
        <v>264</v>
      </c>
    </row>
    <row r="53" spans="1:60" x14ac:dyDescent="0.25">
      <c r="BB53" s="137" t="s">
        <v>126</v>
      </c>
      <c r="BC53" s="137" t="s">
        <v>132</v>
      </c>
      <c r="BD53" s="137" t="s">
        <v>251</v>
      </c>
      <c r="BE53" s="137">
        <v>173</v>
      </c>
      <c r="BF53" s="137" t="s">
        <v>262</v>
      </c>
      <c r="BG53" s="137" t="s">
        <v>263</v>
      </c>
      <c r="BH53" s="137" t="s">
        <v>264</v>
      </c>
    </row>
    <row r="54" spans="1:60" x14ac:dyDescent="0.25">
      <c r="BB54" s="137" t="s">
        <v>126</v>
      </c>
      <c r="BC54" s="137" t="s">
        <v>132</v>
      </c>
      <c r="BD54" s="137" t="s">
        <v>253</v>
      </c>
      <c r="BE54" s="137">
        <v>247</v>
      </c>
      <c r="BF54" s="137" t="s">
        <v>262</v>
      </c>
      <c r="BG54" s="137" t="s">
        <v>263</v>
      </c>
      <c r="BH54" s="137" t="s">
        <v>264</v>
      </c>
    </row>
    <row r="55" spans="1:60" x14ac:dyDescent="0.25">
      <c r="BB55" s="137" t="s">
        <v>126</v>
      </c>
      <c r="BC55" s="137" t="s">
        <v>132</v>
      </c>
      <c r="BD55" s="137" t="s">
        <v>255</v>
      </c>
      <c r="BE55" s="137">
        <v>115</v>
      </c>
      <c r="BF55" s="137" t="s">
        <v>262</v>
      </c>
      <c r="BG55" s="137" t="s">
        <v>263</v>
      </c>
      <c r="BH55" s="137" t="s">
        <v>264</v>
      </c>
    </row>
    <row r="56" spans="1:60" x14ac:dyDescent="0.25">
      <c r="BB56" s="137" t="s">
        <v>126</v>
      </c>
      <c r="BC56" s="137" t="s">
        <v>132</v>
      </c>
      <c r="BD56" s="137" t="s">
        <v>257</v>
      </c>
      <c r="BE56" s="137">
        <v>208</v>
      </c>
      <c r="BF56" s="137" t="s">
        <v>262</v>
      </c>
      <c r="BG56" s="137" t="s">
        <v>263</v>
      </c>
      <c r="BH56" s="137" t="s">
        <v>264</v>
      </c>
    </row>
    <row r="57" spans="1:60" x14ac:dyDescent="0.25">
      <c r="BB57" s="137" t="s">
        <v>126</v>
      </c>
      <c r="BC57" s="137" t="s">
        <v>132</v>
      </c>
      <c r="BD57" s="137" t="s">
        <v>259</v>
      </c>
      <c r="BE57" s="137">
        <v>205</v>
      </c>
      <c r="BF57" s="137" t="s">
        <v>262</v>
      </c>
      <c r="BG57" s="137" t="s">
        <v>263</v>
      </c>
      <c r="BH57" s="137" t="s">
        <v>264</v>
      </c>
    </row>
    <row r="58" spans="1:60" x14ac:dyDescent="0.25">
      <c r="BB58" s="137" t="s">
        <v>126</v>
      </c>
      <c r="BC58" s="137" t="s">
        <v>132</v>
      </c>
      <c r="BD58" s="137" t="s">
        <v>261</v>
      </c>
      <c r="BE58" s="137">
        <v>7</v>
      </c>
      <c r="BF58" s="137" t="s">
        <v>262</v>
      </c>
      <c r="BG58" s="137" t="s">
        <v>263</v>
      </c>
      <c r="BH58" s="137" t="s">
        <v>264</v>
      </c>
    </row>
    <row r="59" spans="1:60" x14ac:dyDescent="0.25">
      <c r="BB59" s="137" t="s">
        <v>117</v>
      </c>
      <c r="BC59" s="137" t="s">
        <v>132</v>
      </c>
      <c r="BD59" s="137" t="s">
        <v>135</v>
      </c>
      <c r="BE59" s="137">
        <v>0.57030000000000003</v>
      </c>
      <c r="BF59" s="137" t="s">
        <v>267</v>
      </c>
      <c r="BG59" s="137" t="s">
        <v>269</v>
      </c>
      <c r="BH59" s="162" t="s">
        <v>270</v>
      </c>
    </row>
    <row r="60" spans="1:60" x14ac:dyDescent="0.25">
      <c r="BB60" s="137" t="s">
        <v>117</v>
      </c>
      <c r="BC60" s="137" t="s">
        <v>181</v>
      </c>
      <c r="BD60" s="137" t="s">
        <v>166</v>
      </c>
      <c r="BE60" s="137">
        <v>0.68</v>
      </c>
      <c r="BF60" s="137" t="s">
        <v>268</v>
      </c>
      <c r="BG60" s="137" t="s">
        <v>271</v>
      </c>
      <c r="BH60" s="162" t="s">
        <v>272</v>
      </c>
    </row>
    <row r="61" spans="1:60" x14ac:dyDescent="0.25">
      <c r="BB61" s="137" t="s">
        <v>117</v>
      </c>
      <c r="BC61" s="137" t="s">
        <v>137</v>
      </c>
      <c r="BD61" s="137" t="s">
        <v>167</v>
      </c>
      <c r="BE61" s="137">
        <v>0.71499999999999997</v>
      </c>
      <c r="BF61" s="137" t="s">
        <v>267</v>
      </c>
      <c r="BG61" s="137" t="s">
        <v>273</v>
      </c>
      <c r="BH61" s="137" t="s">
        <v>274</v>
      </c>
    </row>
    <row r="62" spans="1:60" x14ac:dyDescent="0.25">
      <c r="BB62" s="137" t="s">
        <v>117</v>
      </c>
      <c r="BC62" s="137" t="s">
        <v>140</v>
      </c>
      <c r="BD62" s="137" t="s">
        <v>170</v>
      </c>
      <c r="BE62" s="137">
        <v>0.55000000000000004</v>
      </c>
      <c r="BF62" s="137" t="s">
        <v>267</v>
      </c>
      <c r="BG62" s="137" t="s">
        <v>170</v>
      </c>
      <c r="BH62" s="137" t="s">
        <v>275</v>
      </c>
    </row>
    <row r="63" spans="1:60" x14ac:dyDescent="0.25">
      <c r="BB63" s="137" t="s">
        <v>117</v>
      </c>
      <c r="BC63" s="137" t="s">
        <v>142</v>
      </c>
      <c r="BD63" s="137" t="s">
        <v>172</v>
      </c>
      <c r="BE63" s="137">
        <v>0.4168</v>
      </c>
      <c r="BF63" s="137" t="s">
        <v>268</v>
      </c>
      <c r="BG63" s="137" t="s">
        <v>276</v>
      </c>
      <c r="BH63" s="162" t="s">
        <v>277</v>
      </c>
    </row>
    <row r="64" spans="1:60" x14ac:dyDescent="0.25">
      <c r="BB64" s="137" t="s">
        <v>117</v>
      </c>
      <c r="BC64" s="137" t="s">
        <v>144</v>
      </c>
      <c r="BD64" s="137" t="s">
        <v>174</v>
      </c>
      <c r="BE64" s="137">
        <v>0.495</v>
      </c>
      <c r="BF64" s="137" t="s">
        <v>268</v>
      </c>
      <c r="BG64" s="137" t="s">
        <v>174</v>
      </c>
      <c r="BH64" s="137" t="s">
        <v>278</v>
      </c>
    </row>
    <row r="65" spans="54:60" x14ac:dyDescent="0.25">
      <c r="BB65" s="137" t="s">
        <v>115</v>
      </c>
      <c r="BC65" s="137" t="s">
        <v>130</v>
      </c>
      <c r="BD65" s="137" t="s">
        <v>160</v>
      </c>
      <c r="BE65" s="137">
        <v>0.435</v>
      </c>
      <c r="BF65" s="137" t="s">
        <v>267</v>
      </c>
      <c r="BG65" s="137" t="s">
        <v>279</v>
      </c>
      <c r="BH65" s="162" t="s">
        <v>280</v>
      </c>
    </row>
    <row r="66" spans="54:60" x14ac:dyDescent="0.25">
      <c r="BB66" s="137" t="s">
        <v>115</v>
      </c>
      <c r="BC66" s="137" t="s">
        <v>129</v>
      </c>
      <c r="BD66" s="137" t="s">
        <v>159</v>
      </c>
      <c r="BE66" s="137">
        <v>15</v>
      </c>
      <c r="BF66" s="137" t="s">
        <v>262</v>
      </c>
      <c r="BG66" s="137" t="s">
        <v>281</v>
      </c>
      <c r="BH66" s="137" t="s">
        <v>282</v>
      </c>
    </row>
    <row r="67" spans="54:60" x14ac:dyDescent="0.25">
      <c r="BB67" s="137" t="s">
        <v>115</v>
      </c>
      <c r="BC67" s="137" t="s">
        <v>129</v>
      </c>
      <c r="BD67" s="137" t="s">
        <v>182</v>
      </c>
      <c r="BE67" s="137">
        <v>540</v>
      </c>
      <c r="BF67" s="137" t="s">
        <v>262</v>
      </c>
      <c r="BG67" s="137" t="s">
        <v>281</v>
      </c>
      <c r="BH67" s="137" t="s">
        <v>282</v>
      </c>
    </row>
    <row r="68" spans="54:60" x14ac:dyDescent="0.25">
      <c r="BB68" s="137" t="s">
        <v>115</v>
      </c>
      <c r="BC68" s="137" t="s">
        <v>129</v>
      </c>
      <c r="BD68" s="137" t="s">
        <v>189</v>
      </c>
      <c r="BE68" s="137">
        <v>730</v>
      </c>
      <c r="BF68" s="137" t="s">
        <v>262</v>
      </c>
      <c r="BG68" s="137" t="s">
        <v>281</v>
      </c>
      <c r="BH68" s="137" t="s">
        <v>282</v>
      </c>
    </row>
    <row r="69" spans="54:60" x14ac:dyDescent="0.25">
      <c r="BB69" s="137" t="s">
        <v>115</v>
      </c>
      <c r="BC69" s="137" t="s">
        <v>129</v>
      </c>
      <c r="BD69" s="137" t="s">
        <v>195</v>
      </c>
      <c r="BE69" s="137">
        <v>2</v>
      </c>
      <c r="BF69" s="137" t="s">
        <v>262</v>
      </c>
      <c r="BG69" s="137" t="s">
        <v>281</v>
      </c>
      <c r="BH69" s="137" t="s">
        <v>282</v>
      </c>
    </row>
    <row r="70" spans="54:60" x14ac:dyDescent="0.25">
      <c r="BB70" s="137" t="s">
        <v>115</v>
      </c>
      <c r="BC70" s="137" t="s">
        <v>129</v>
      </c>
      <c r="BD70" s="137" t="s">
        <v>200</v>
      </c>
      <c r="BE70" s="137">
        <v>30</v>
      </c>
      <c r="BF70" s="137" t="s">
        <v>262</v>
      </c>
      <c r="BG70" s="137" t="s">
        <v>281</v>
      </c>
      <c r="BH70" s="137" t="s">
        <v>282</v>
      </c>
    </row>
    <row r="71" spans="54:60" x14ac:dyDescent="0.25">
      <c r="BB71" s="137" t="s">
        <v>115</v>
      </c>
      <c r="BC71" s="137" t="s">
        <v>129</v>
      </c>
      <c r="BD71" s="137" t="s">
        <v>204</v>
      </c>
      <c r="BE71" s="137">
        <v>1.7</v>
      </c>
      <c r="BF71" s="137" t="s">
        <v>262</v>
      </c>
      <c r="BG71" s="137" t="s">
        <v>281</v>
      </c>
      <c r="BH71" s="137" t="s">
        <v>282</v>
      </c>
    </row>
    <row r="72" spans="54:60" x14ac:dyDescent="0.25">
      <c r="BB72" s="137" t="s">
        <v>115</v>
      </c>
      <c r="BC72" s="137" t="s">
        <v>129</v>
      </c>
      <c r="BD72" s="137" t="s">
        <v>209</v>
      </c>
      <c r="BE72" s="137">
        <v>300</v>
      </c>
      <c r="BF72" s="137" t="s">
        <v>262</v>
      </c>
      <c r="BG72" s="137" t="s">
        <v>281</v>
      </c>
      <c r="BH72" s="137" t="s">
        <v>282</v>
      </c>
    </row>
    <row r="73" spans="54:60" x14ac:dyDescent="0.25">
      <c r="BB73" s="137" t="s">
        <v>115</v>
      </c>
      <c r="BC73" s="137" t="s">
        <v>129</v>
      </c>
      <c r="BD73" s="137" t="s">
        <v>214</v>
      </c>
      <c r="BE73" s="137">
        <v>690</v>
      </c>
      <c r="BF73" s="137" t="s">
        <v>262</v>
      </c>
      <c r="BG73" s="137" t="s">
        <v>281</v>
      </c>
      <c r="BH73" s="137" t="s">
        <v>282</v>
      </c>
    </row>
    <row r="74" spans="54:60" x14ac:dyDescent="0.25">
      <c r="BB74" s="137" t="s">
        <v>115</v>
      </c>
      <c r="BC74" s="137" t="s">
        <v>129</v>
      </c>
      <c r="BD74" s="137" t="s">
        <v>217</v>
      </c>
      <c r="BE74" s="137">
        <v>300</v>
      </c>
      <c r="BF74" s="137" t="s">
        <v>262</v>
      </c>
      <c r="BG74" s="137" t="s">
        <v>281</v>
      </c>
      <c r="BH74" s="137" t="s">
        <v>282</v>
      </c>
    </row>
    <row r="75" spans="54:60" x14ac:dyDescent="0.25">
      <c r="BB75" s="137" t="s">
        <v>115</v>
      </c>
      <c r="BC75" s="137" t="s">
        <v>129</v>
      </c>
      <c r="BD75" s="137" t="s">
        <v>220</v>
      </c>
      <c r="BE75" s="137">
        <v>17</v>
      </c>
      <c r="BF75" s="137" t="s">
        <v>262</v>
      </c>
      <c r="BG75" s="137" t="s">
        <v>281</v>
      </c>
      <c r="BH75" s="137" t="s">
        <v>282</v>
      </c>
    </row>
    <row r="76" spans="54:60" x14ac:dyDescent="0.25">
      <c r="BB76" s="137" t="s">
        <v>115</v>
      </c>
      <c r="BC76" s="137" t="s">
        <v>129</v>
      </c>
      <c r="BD76" s="137" t="s">
        <v>223</v>
      </c>
      <c r="BE76" s="137">
        <v>80</v>
      </c>
      <c r="BF76" s="137" t="s">
        <v>262</v>
      </c>
      <c r="BG76" s="137" t="s">
        <v>281</v>
      </c>
      <c r="BH76" s="137" t="s">
        <v>282</v>
      </c>
    </row>
    <row r="77" spans="54:60" x14ac:dyDescent="0.25">
      <c r="BB77" s="137" t="s">
        <v>115</v>
      </c>
      <c r="BC77" s="137" t="s">
        <v>129</v>
      </c>
      <c r="BD77" s="137" t="s">
        <v>226</v>
      </c>
      <c r="BE77" s="137">
        <v>170</v>
      </c>
      <c r="BF77" s="137" t="s">
        <v>262</v>
      </c>
      <c r="BG77" s="137" t="s">
        <v>281</v>
      </c>
      <c r="BH77" s="137" t="s">
        <v>282</v>
      </c>
    </row>
    <row r="78" spans="54:60" x14ac:dyDescent="0.25">
      <c r="BB78" s="137" t="s">
        <v>115</v>
      </c>
      <c r="BC78" s="137" t="s">
        <v>129</v>
      </c>
      <c r="BD78" s="137" t="s">
        <v>229</v>
      </c>
      <c r="BE78" s="137">
        <v>840</v>
      </c>
      <c r="BF78" s="137" t="s">
        <v>262</v>
      </c>
      <c r="BG78" s="137" t="s">
        <v>281</v>
      </c>
      <c r="BH78" s="137" t="s">
        <v>282</v>
      </c>
    </row>
    <row r="79" spans="54:60" x14ac:dyDescent="0.25">
      <c r="BB79" s="137" t="s">
        <v>118</v>
      </c>
      <c r="BC79" s="137" t="s">
        <v>145</v>
      </c>
      <c r="BD79" s="137" t="s">
        <v>175</v>
      </c>
      <c r="BE79" s="137">
        <v>0.68</v>
      </c>
      <c r="BF79" s="137" t="s">
        <v>268</v>
      </c>
      <c r="BG79" s="137" t="s">
        <v>283</v>
      </c>
      <c r="BH79" s="137" t="s">
        <v>284</v>
      </c>
    </row>
    <row r="80" spans="54:60" x14ac:dyDescent="0.25">
      <c r="BB80" s="137" t="s">
        <v>118</v>
      </c>
      <c r="BC80" s="137" t="s">
        <v>145</v>
      </c>
      <c r="BD80" s="137" t="s">
        <v>186</v>
      </c>
      <c r="BE80" s="137">
        <v>0.68</v>
      </c>
      <c r="BF80" s="137" t="s">
        <v>268</v>
      </c>
      <c r="BG80" s="137" t="s">
        <v>283</v>
      </c>
      <c r="BH80" s="137" t="s">
        <v>284</v>
      </c>
    </row>
    <row r="81" spans="54:60" x14ac:dyDescent="0.25">
      <c r="BB81" s="137" t="s">
        <v>118</v>
      </c>
      <c r="BC81" s="137" t="s">
        <v>145</v>
      </c>
      <c r="BD81" s="137" t="s">
        <v>193</v>
      </c>
      <c r="BE81" s="137">
        <v>0.79</v>
      </c>
      <c r="BF81" s="137" t="s">
        <v>268</v>
      </c>
      <c r="BG81" s="137" t="s">
        <v>283</v>
      </c>
      <c r="BH81" s="137" t="s">
        <v>284</v>
      </c>
    </row>
    <row r="82" spans="54:60" x14ac:dyDescent="0.25">
      <c r="BB82" s="137" t="s">
        <v>118</v>
      </c>
      <c r="BC82" s="137" t="s">
        <v>145</v>
      </c>
      <c r="BD82" s="137" t="s">
        <v>198</v>
      </c>
      <c r="BE82" s="137">
        <v>0.75</v>
      </c>
      <c r="BF82" s="137" t="s">
        <v>268</v>
      </c>
      <c r="BG82" s="137" t="s">
        <v>283</v>
      </c>
      <c r="BH82" s="137" t="s">
        <v>284</v>
      </c>
    </row>
    <row r="83" spans="54:60" x14ac:dyDescent="0.25">
      <c r="BB83" s="137" t="s">
        <v>118</v>
      </c>
      <c r="BC83" s="137" t="s">
        <v>145</v>
      </c>
      <c r="BD83" s="137" t="s">
        <v>203</v>
      </c>
      <c r="BE83" s="137">
        <v>0.25</v>
      </c>
      <c r="BF83" s="137" t="s">
        <v>268</v>
      </c>
      <c r="BG83" s="137" t="s">
        <v>283</v>
      </c>
      <c r="BH83" s="137" t="s">
        <v>284</v>
      </c>
    </row>
    <row r="84" spans="54:60" x14ac:dyDescent="0.25">
      <c r="BB84" s="137" t="s">
        <v>118</v>
      </c>
      <c r="BC84" s="137" t="s">
        <v>145</v>
      </c>
      <c r="BD84" s="137" t="s">
        <v>207</v>
      </c>
      <c r="BE84" s="137">
        <v>0.53</v>
      </c>
      <c r="BF84" s="137" t="s">
        <v>268</v>
      </c>
      <c r="BG84" s="137" t="s">
        <v>283</v>
      </c>
      <c r="BH84" s="137" t="s">
        <v>284</v>
      </c>
    </row>
    <row r="85" spans="54:60" x14ac:dyDescent="0.25">
      <c r="BB85" s="137" t="s">
        <v>118</v>
      </c>
      <c r="BC85" s="137" t="s">
        <v>145</v>
      </c>
      <c r="BD85" s="137" t="s">
        <v>212</v>
      </c>
      <c r="BE85" s="137">
        <v>0.53</v>
      </c>
      <c r="BF85" s="137" t="s">
        <v>268</v>
      </c>
      <c r="BG85" s="137" t="s">
        <v>283</v>
      </c>
      <c r="BH85" s="137" t="s">
        <v>284</v>
      </c>
    </row>
    <row r="86" spans="54:60" x14ac:dyDescent="0.25">
      <c r="BB86" s="137" t="s">
        <v>126</v>
      </c>
      <c r="BC86" s="137" t="s">
        <v>133</v>
      </c>
      <c r="BD86" s="137" t="s">
        <v>163</v>
      </c>
      <c r="BE86" s="137">
        <v>0.152</v>
      </c>
      <c r="BF86" s="137" t="s">
        <v>268</v>
      </c>
      <c r="BG86" s="137" t="s">
        <v>285</v>
      </c>
      <c r="BH86" s="137" t="s">
        <v>286</v>
      </c>
    </row>
    <row r="87" spans="54:60" x14ac:dyDescent="0.25">
      <c r="BB87" s="137" t="s">
        <v>126</v>
      </c>
      <c r="BC87" s="137" t="s">
        <v>133</v>
      </c>
      <c r="BD87" s="137" t="s">
        <v>185</v>
      </c>
      <c r="BE87" s="137">
        <v>0.155</v>
      </c>
      <c r="BF87" s="137" t="s">
        <v>268</v>
      </c>
      <c r="BG87" s="137" t="s">
        <v>285</v>
      </c>
      <c r="BH87" s="137" t="s">
        <v>286</v>
      </c>
    </row>
    <row r="88" spans="54:60" x14ac:dyDescent="0.25">
      <c r="BB88" s="137" t="s">
        <v>126</v>
      </c>
      <c r="BC88" s="137" t="s">
        <v>133</v>
      </c>
      <c r="BD88" s="137" t="s">
        <v>192</v>
      </c>
      <c r="BE88" s="137">
        <v>0.158</v>
      </c>
      <c r="BF88" s="137" t="s">
        <v>268</v>
      </c>
      <c r="BG88" s="137" t="s">
        <v>285</v>
      </c>
      <c r="BH88" s="137" t="s">
        <v>286</v>
      </c>
    </row>
    <row r="89" spans="54:60" x14ac:dyDescent="0.25">
      <c r="BB89" s="137" t="s">
        <v>126</v>
      </c>
      <c r="BC89" s="137" t="s">
        <v>134</v>
      </c>
      <c r="BD89" s="137" t="s">
        <v>164</v>
      </c>
      <c r="BE89" s="137">
        <v>48</v>
      </c>
      <c r="BF89" s="137" t="s">
        <v>262</v>
      </c>
      <c r="BG89" s="137" t="s">
        <v>287</v>
      </c>
      <c r="BH89" s="162" t="s">
        <v>288</v>
      </c>
    </row>
    <row r="90" spans="54:60" x14ac:dyDescent="0.25">
      <c r="BB90" s="137" t="s">
        <v>148</v>
      </c>
      <c r="BC90" s="137" t="s">
        <v>138</v>
      </c>
      <c r="BD90" s="137" t="s">
        <v>168</v>
      </c>
      <c r="BE90" s="137">
        <v>783</v>
      </c>
      <c r="BF90" s="137" t="s">
        <v>262</v>
      </c>
      <c r="BG90" s="137" t="s">
        <v>287</v>
      </c>
      <c r="BH90" s="162" t="s">
        <v>288</v>
      </c>
    </row>
    <row r="91" spans="54:60" x14ac:dyDescent="0.25">
      <c r="BB91" s="137" t="s">
        <v>117</v>
      </c>
      <c r="BC91" s="137" t="s">
        <v>139</v>
      </c>
      <c r="BD91" s="137" t="s">
        <v>169</v>
      </c>
      <c r="BE91" s="137">
        <v>471</v>
      </c>
      <c r="BF91" s="137" t="s">
        <v>262</v>
      </c>
      <c r="BG91" s="137" t="s">
        <v>287</v>
      </c>
      <c r="BH91" s="162" t="s">
        <v>288</v>
      </c>
    </row>
    <row r="92" spans="54:60" x14ac:dyDescent="0.25">
      <c r="BB92" s="137" t="s">
        <v>117</v>
      </c>
      <c r="BC92" s="137" t="s">
        <v>143</v>
      </c>
      <c r="BD92" s="137" t="s">
        <v>173</v>
      </c>
      <c r="BE92" s="137">
        <v>0.41199999999999998</v>
      </c>
      <c r="BF92" s="137" t="s">
        <v>268</v>
      </c>
      <c r="BG92" s="137" t="s">
        <v>173</v>
      </c>
      <c r="BH92" s="137" t="s">
        <v>289</v>
      </c>
    </row>
    <row r="93" spans="54:60" x14ac:dyDescent="0.25">
      <c r="BB93" s="137" t="s">
        <v>118</v>
      </c>
      <c r="BC93" s="137" t="s">
        <v>188</v>
      </c>
      <c r="BD93" s="137" t="s">
        <v>147</v>
      </c>
      <c r="BE93" s="137">
        <v>0.53700000000000003</v>
      </c>
      <c r="BF93" s="137" t="s">
        <v>267</v>
      </c>
      <c r="BG93" s="137" t="s">
        <v>290</v>
      </c>
      <c r="BH93" s="137" t="s">
        <v>291</v>
      </c>
    </row>
    <row r="94" spans="54:60" x14ac:dyDescent="0.25">
      <c r="BB94" s="137" t="s">
        <v>115</v>
      </c>
      <c r="BC94" s="137" t="s">
        <v>127</v>
      </c>
      <c r="BD94" s="137" t="s">
        <v>157</v>
      </c>
      <c r="BE94" s="137">
        <v>478</v>
      </c>
      <c r="BF94" s="137" t="s">
        <v>262</v>
      </c>
      <c r="BG94" s="137" t="s">
        <v>287</v>
      </c>
      <c r="BH94" s="162" t="s">
        <v>288</v>
      </c>
    </row>
    <row r="95" spans="54:60" x14ac:dyDescent="0.25">
      <c r="BB95" s="137" t="s">
        <v>115</v>
      </c>
      <c r="BC95" s="137" t="s">
        <v>128</v>
      </c>
      <c r="BD95" s="137" t="s">
        <v>158</v>
      </c>
      <c r="BE95" s="137">
        <v>284</v>
      </c>
      <c r="BF95" s="137" t="s">
        <v>262</v>
      </c>
      <c r="BG95" s="137" t="s">
        <v>287</v>
      </c>
      <c r="BH95" s="162" t="s">
        <v>288</v>
      </c>
    </row>
    <row r="96" spans="54:60" x14ac:dyDescent="0.25">
      <c r="BB96" s="137" t="s">
        <v>118</v>
      </c>
      <c r="BC96" s="137" t="s">
        <v>148</v>
      </c>
      <c r="BD96" s="137" t="s">
        <v>177</v>
      </c>
      <c r="BF96" s="137" t="s">
        <v>178</v>
      </c>
    </row>
    <row r="97" spans="54:60" x14ac:dyDescent="0.25">
      <c r="BB97" s="137" t="s">
        <v>118</v>
      </c>
      <c r="BC97" s="137" t="s">
        <v>148</v>
      </c>
      <c r="BD97" s="137" t="s">
        <v>187</v>
      </c>
      <c r="BF97" s="137" t="s">
        <v>267</v>
      </c>
    </row>
    <row r="98" spans="54:60" x14ac:dyDescent="0.25">
      <c r="BB98" s="137" t="s">
        <v>118</v>
      </c>
      <c r="BC98" s="137" t="s">
        <v>148</v>
      </c>
      <c r="BD98" s="137" t="s">
        <v>194</v>
      </c>
      <c r="BF98" s="137" t="s">
        <v>262</v>
      </c>
    </row>
    <row r="99" spans="54:60" x14ac:dyDescent="0.25">
      <c r="BB99" s="137" t="s">
        <v>118</v>
      </c>
      <c r="BC99" s="137" t="s">
        <v>148</v>
      </c>
      <c r="BD99" s="137" t="s">
        <v>199</v>
      </c>
      <c r="BF99" s="137" t="s">
        <v>268</v>
      </c>
    </row>
    <row r="100" spans="54:60" x14ac:dyDescent="0.25">
      <c r="BB100" s="137" t="s">
        <v>118</v>
      </c>
      <c r="BC100" s="137" t="s">
        <v>146</v>
      </c>
      <c r="BD100" s="137" t="s">
        <v>176</v>
      </c>
      <c r="BE100" s="137">
        <v>574</v>
      </c>
      <c r="BF100" s="137" t="s">
        <v>262</v>
      </c>
      <c r="BG100" s="137" t="s">
        <v>287</v>
      </c>
      <c r="BH100" s="162" t="s">
        <v>288</v>
      </c>
    </row>
    <row r="101" spans="54:60" x14ac:dyDescent="0.25">
      <c r="BB101" s="137" t="s">
        <v>117</v>
      </c>
      <c r="BC101" s="137" t="s">
        <v>141</v>
      </c>
      <c r="BD101" s="137" t="s">
        <v>171</v>
      </c>
      <c r="BE101" s="137">
        <v>592</v>
      </c>
      <c r="BF101" s="137" t="s">
        <v>262</v>
      </c>
      <c r="BG101" s="137" t="s">
        <v>287</v>
      </c>
      <c r="BH101" s="162" t="s">
        <v>288</v>
      </c>
    </row>
  </sheetData>
  <sheetProtection algorithmName="SHA-512" hashValue="+QNmI5oF4lttT70X37KQjd75mV3Lwk0QZkYaEkQNnV8Yc+0Z67xU++6xvrCBQK3ZdgD0K3IVhs/8RbXpS9YcIQ==" saltValue="EC81t37oi+CFkxixS/9Cig==" spinCount="100000" sheet="1" objects="1" scenarios="1"/>
  <mergeCells count="10">
    <mergeCell ref="AL1:AU1"/>
    <mergeCell ref="AV1:AY1"/>
    <mergeCell ref="M2:N2"/>
    <mergeCell ref="A44:B44"/>
    <mergeCell ref="A1:I1"/>
    <mergeCell ref="L1:N1"/>
    <mergeCell ref="Y1:Y2"/>
    <mergeCell ref="Z1:AC1"/>
    <mergeCell ref="AF1:AH1"/>
    <mergeCell ref="AI1:AK1"/>
  </mergeCells>
  <conditionalFormatting sqref="M2:N2">
    <cfRule type="cellIs" dxfId="1" priority="2" operator="equal">
      <formula>"Please input all emissions factors"</formula>
    </cfRule>
  </conditionalFormatting>
  <conditionalFormatting sqref="L1:L21 L23:L1048576 V3:V44">
    <cfRule type="cellIs" dxfId="0" priority="1" operator="equal">
      <formula>"----"</formula>
    </cfRule>
  </conditionalFormatting>
  <dataValidations count="5">
    <dataValidation type="list" allowBlank="1" showInputMessage="1" showErrorMessage="1" promptTitle="Please select the region " sqref="A3:A43" xr:uid="{61BA7615-453E-4452-8AA7-9D0EA698629E}">
      <formula1>Continent</formula1>
    </dataValidation>
    <dataValidation type="list" allowBlank="1" showInputMessage="1" showErrorMessage="1" promptTitle="Please select the region " sqref="B3" xr:uid="{04898610-347B-4960-827F-DACCCFF9FC86}">
      <formula1>INDIRECT($A$3)</formula1>
    </dataValidation>
    <dataValidation type="list" allowBlank="1" showInputMessage="1" showErrorMessage="1" promptTitle="Please select the region " sqref="B4:B43" xr:uid="{E51F11B5-F9AB-419C-8940-21D8DDF1502C}">
      <formula1>INDIRECT($A4)</formula1>
    </dataValidation>
    <dataValidation type="list" allowBlank="1" showInputMessage="1" showErrorMessage="1" promptTitle="Please select the region " sqref="C3:C43" xr:uid="{19B0A08D-A6AB-469B-9463-5CCF581FC99F}">
      <formula1>INDIRECT($B3)</formula1>
    </dataValidation>
    <dataValidation type="list" allowBlank="1" showInputMessage="1" showErrorMessage="1" sqref="E3:E43" xr:uid="{B1A5FA1D-E4FA-41AC-B513-FC8FA733372F}">
      <formula1>$V3:$W3</formula1>
    </dataValidation>
  </dataValidations>
  <hyperlinks>
    <hyperlink ref="BH59" r:id="rId1" display="https://www.mee.gov.cn/" xr:uid="{AADDBF52-F6A4-4D12-97A0-DD916ABA47F1}"/>
    <hyperlink ref="BH60" r:id="rId2" xr:uid="{5865FDA1-CD92-4E95-97F0-7832F959D890}"/>
    <hyperlink ref="BH63" r:id="rId3" xr:uid="{EE6ED9F4-0A21-46C4-A4C9-8D1A18B2E105}"/>
    <hyperlink ref="BH65" r:id="rId4" xr:uid="{A5825DDC-CDBF-406F-857C-8343C0D01199}"/>
    <hyperlink ref="BH3" r:id="rId5" xr:uid="{24501D1F-723C-44CE-B6F6-037623EEB7B0}"/>
    <hyperlink ref="BH4" r:id="rId6" xr:uid="{8B83E8A0-0768-4F7E-A060-F3508D886C78}"/>
    <hyperlink ref="BH5" r:id="rId7" xr:uid="{85BB9926-98D0-4FCB-80FF-4CAB82CD58D8}"/>
    <hyperlink ref="BH6" r:id="rId8" xr:uid="{5FB9092D-B730-4B4D-9375-4657AF88139E}"/>
    <hyperlink ref="BH7" r:id="rId9" xr:uid="{184E9018-F779-46B5-94F0-904D33C0E8FB}"/>
    <hyperlink ref="BH8" r:id="rId10" xr:uid="{66A13066-727E-4740-B0DC-2A5475F12EF3}"/>
    <hyperlink ref="BH9" r:id="rId11" xr:uid="{BBA6805E-C932-4A8C-B634-6EC7420ACAE2}"/>
    <hyperlink ref="BH10" r:id="rId12" xr:uid="{3C804088-A303-495A-89A7-B615B8FF567F}"/>
    <hyperlink ref="BH11" r:id="rId13" xr:uid="{6B256462-FDC5-4524-BC15-CA91A417AF90}"/>
    <hyperlink ref="BH12" r:id="rId14" xr:uid="{7D570E97-6138-4BCD-A00E-C86BA67F6EB5}"/>
    <hyperlink ref="BH13" r:id="rId15" xr:uid="{0900558B-DD65-4299-AE43-FB89E9D4BF0D}"/>
    <hyperlink ref="BH14" r:id="rId16" xr:uid="{AA622C3D-E1E5-4A9D-BD5D-4AAEC5C87E61}"/>
    <hyperlink ref="BH15" r:id="rId17" xr:uid="{E2ACB6E9-183E-4FC8-AACC-2288C6AB755A}"/>
    <hyperlink ref="BH16" r:id="rId18" xr:uid="{B8DA510F-6E91-47BB-9CDD-72D1FBAD1631}"/>
    <hyperlink ref="BH17" r:id="rId19" xr:uid="{87D31F3A-875C-4A87-8CC8-C023A09CE206}"/>
    <hyperlink ref="BH18" r:id="rId20" xr:uid="{62D19298-30FF-49C0-AACA-099A9741FA77}"/>
    <hyperlink ref="BH19" r:id="rId21" xr:uid="{88F5AFDD-9320-430D-96F9-894453982843}"/>
    <hyperlink ref="BH20" r:id="rId22" xr:uid="{AF2A2AD6-8485-4E04-8D7B-131D83916DFC}"/>
    <hyperlink ref="BH21" r:id="rId23" xr:uid="{A5099ADE-46E3-42A7-BF64-FC8214CD1DD8}"/>
    <hyperlink ref="BH22" r:id="rId24" xr:uid="{8D642F59-8708-4B94-A581-7E8916A7BAB4}"/>
    <hyperlink ref="BH23" r:id="rId25" xr:uid="{E18B05EE-FE04-46B7-AD13-B050086189FF}"/>
    <hyperlink ref="BH24" r:id="rId26" xr:uid="{0FF0336B-4F66-445B-A2FD-E163698588F8}"/>
    <hyperlink ref="BH25" r:id="rId27" xr:uid="{559B3708-7CBF-4114-8677-9F0AC6DEF191}"/>
    <hyperlink ref="BH26" r:id="rId28" xr:uid="{24799053-D631-4795-A7A9-A59FC4E757BF}"/>
    <hyperlink ref="BH27" r:id="rId29" xr:uid="{9C063660-E7EF-4E93-9227-B714DD7CD78D}"/>
    <hyperlink ref="BH28" r:id="rId30" xr:uid="{A7E7885D-F70A-4CB9-B717-19862AC5A4F7}"/>
    <hyperlink ref="BH29" r:id="rId31" xr:uid="{6A2740FD-6F1D-43D1-86FC-85BC35B09AAC}"/>
    <hyperlink ref="BH30" r:id="rId32" xr:uid="{AD923A1C-88FF-481F-BA00-544073504399}"/>
    <hyperlink ref="BH89" r:id="rId33" xr:uid="{397D0A66-72AD-42B4-A71E-BE06D3DE4530}"/>
    <hyperlink ref="BH90" r:id="rId34" xr:uid="{AEF45F36-C80C-48DF-AFB5-652BF9374D7C}"/>
    <hyperlink ref="BH91" r:id="rId35" xr:uid="{111D93EB-EAF2-4EBD-9620-62E5B93978F7}"/>
    <hyperlink ref="BH94" r:id="rId36" xr:uid="{70E122F8-DBFC-4118-ACB7-02E9D5B12B6C}"/>
    <hyperlink ref="BH95" r:id="rId37" xr:uid="{1D92D8EB-C289-4B71-A046-4755B4E3E353}"/>
    <hyperlink ref="BH100" r:id="rId38" xr:uid="{88F34A94-46A5-4394-BBAC-80A5658A4024}"/>
    <hyperlink ref="BH101" r:id="rId39" xr:uid="{9FFE70F7-49A0-4D6E-B068-4BC733CB9154}"/>
  </hyperlinks>
  <pageMargins left="0.7" right="0.7" top="0.75" bottom="0.75" header="0.3" footer="0.3"/>
  <pageSetup orientation="portrait" horizontalDpi="300" verticalDpi="300" r:id="rId40"/>
  <drawing r:id="rId4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F5406-89B3-4F1C-9F93-95355939046D}">
  <sheetPr codeName="Sheet6">
    <tabColor theme="8"/>
  </sheetPr>
  <dimension ref="A1:R37"/>
  <sheetViews>
    <sheetView topLeftCell="N1" zoomScale="115" zoomScaleNormal="115" workbookViewId="0">
      <selection activeCell="Q21" sqref="Q21"/>
    </sheetView>
  </sheetViews>
  <sheetFormatPr defaultColWidth="8.81640625" defaultRowHeight="13" x14ac:dyDescent="0.3"/>
  <cols>
    <col min="1" max="1" width="16.453125" style="189" hidden="1" customWidth="1"/>
    <col min="2" max="2" width="17.08984375" style="191" hidden="1" customWidth="1"/>
    <col min="3" max="4" width="9.81640625" style="192" hidden="1" customWidth="1"/>
    <col min="5" max="9" width="9.81640625" style="181" hidden="1" customWidth="1"/>
    <col min="10" max="13" width="9.81640625" style="15" hidden="1" customWidth="1"/>
    <col min="14" max="14" width="1.54296875" style="189" customWidth="1"/>
    <col min="15" max="15" width="1.453125" style="187" customWidth="1"/>
    <col min="16" max="16" width="25.54296875" style="187" customWidth="1"/>
    <col min="17" max="17" width="5.36328125" style="190" customWidth="1"/>
    <col min="18" max="18" width="58.08984375" style="181" customWidth="1"/>
    <col min="19" max="21" width="9.81640625" style="181" customWidth="1"/>
    <col min="22" max="16384" width="8.81640625" style="181"/>
  </cols>
  <sheetData>
    <row r="1" spans="1:18" ht="12.5" customHeight="1" x14ac:dyDescent="0.3">
      <c r="A1" s="318" t="s">
        <v>292</v>
      </c>
      <c r="B1" s="318"/>
      <c r="C1" s="318"/>
      <c r="D1" s="318"/>
      <c r="E1" s="318"/>
      <c r="F1" s="318"/>
      <c r="G1" s="318"/>
      <c r="H1" s="318"/>
      <c r="I1" s="318"/>
      <c r="N1" s="319" t="str">
        <f>IF('Instructions 指引'!C2="English","DEFINITIONS", "定义")</f>
        <v>定义</v>
      </c>
      <c r="O1" s="319"/>
      <c r="P1" s="319"/>
      <c r="Q1" s="319"/>
      <c r="R1" s="319"/>
    </row>
    <row r="2" spans="1:18" ht="23" customHeight="1" x14ac:dyDescent="0.3">
      <c r="A2" s="310" t="s">
        <v>293</v>
      </c>
      <c r="B2" s="307" t="s">
        <v>294</v>
      </c>
      <c r="C2" s="320" t="s">
        <v>295</v>
      </c>
      <c r="D2" s="320"/>
      <c r="E2" s="320"/>
      <c r="F2" s="320"/>
      <c r="G2" s="320"/>
      <c r="H2" s="320"/>
      <c r="I2" s="320"/>
      <c r="N2" s="182" t="str">
        <f>IF('Instructions 指引'!C2="English","Energy", "能源")</f>
        <v>能源</v>
      </c>
      <c r="O2" s="183"/>
      <c r="P2" s="183"/>
      <c r="Q2" s="184" t="s">
        <v>296</v>
      </c>
      <c r="R2" s="185" t="str">
        <f>IF('Instructions 指引'!C2="English","Ability to perfom work", "执行工作的能力")</f>
        <v>执行工作的能力</v>
      </c>
    </row>
    <row r="3" spans="1:18" ht="23" customHeight="1" x14ac:dyDescent="0.3">
      <c r="A3" s="310"/>
      <c r="B3" s="307"/>
      <c r="C3" s="320"/>
      <c r="D3" s="320"/>
      <c r="E3" s="320"/>
      <c r="F3" s="320"/>
      <c r="G3" s="320"/>
      <c r="H3" s="320"/>
      <c r="I3" s="320"/>
      <c r="N3" s="182"/>
      <c r="O3" s="183"/>
      <c r="P3" s="183" t="str">
        <f>IF('Instructions 指引'!C2="English","Biodiesel", " 生物柴油")</f>
        <v xml:space="preserve"> 生物柴油</v>
      </c>
      <c r="Q3" s="184" t="s">
        <v>296</v>
      </c>
      <c r="R3" s="185" t="str">
        <f>IF('Instructions 指引'!C2="English","Fuel manufactured from vegetable oils, animal fat or recycled oils", "由植物油、动物脂肪或回收油制成的燃料")</f>
        <v>由植物油、动物脂肪或回收油制成的燃料</v>
      </c>
    </row>
    <row r="4" spans="1:18" ht="22" customHeight="1" x14ac:dyDescent="0.3">
      <c r="A4" s="310"/>
      <c r="B4" s="307" t="s">
        <v>297</v>
      </c>
      <c r="C4" s="320" t="s">
        <v>298</v>
      </c>
      <c r="D4" s="320"/>
      <c r="E4" s="320"/>
      <c r="F4" s="320"/>
      <c r="G4" s="320"/>
      <c r="H4" s="320"/>
      <c r="I4" s="320"/>
      <c r="N4" s="182"/>
      <c r="O4" s="183"/>
      <c r="P4" s="183" t="str">
        <f>IF('Instructions 指引'!C2="English","Renewable Electricity", "可再生电力")</f>
        <v>可再生电力</v>
      </c>
      <c r="Q4" s="184" t="s">
        <v>296</v>
      </c>
      <c r="R4" s="185" t="str">
        <f>IF('Instructions 指引'!C2="English","Electricity generated from renewable sources: solar, wind, hydro, geothermal and/or biomass", "可再生能源产生的电力：太阳能、风能、水力、地热能和/或生物质")</f>
        <v>可再生能源产生的电力：太阳能、风能、水力、地热能和/或生物质</v>
      </c>
    </row>
    <row r="5" spans="1:18" ht="39" customHeight="1" x14ac:dyDescent="0.3">
      <c r="A5" s="310"/>
      <c r="B5" s="307"/>
      <c r="C5" s="320"/>
      <c r="D5" s="320"/>
      <c r="E5" s="320"/>
      <c r="F5" s="320"/>
      <c r="G5" s="320"/>
      <c r="H5" s="320"/>
      <c r="I5" s="320"/>
      <c r="N5" s="182"/>
      <c r="O5" s="311" t="str">
        <f>IF('Instructions 指引'!C2="English","Non-renewable energy", "不可再生能源")</f>
        <v>不可再生能源</v>
      </c>
      <c r="P5" s="311"/>
      <c r="Q5" s="184" t="s">
        <v>296</v>
      </c>
      <c r="R5" s="185" t="str">
        <f>IF('Instructions 指引'!C2="English","Fuels and energy obtained from sources that will not be replenished in our lifetime.", "从我们有生之年无法补充的来源获得的燃料和能源。")</f>
        <v>从我们有生之年无法补充的来源获得的燃料和能源。</v>
      </c>
    </row>
    <row r="6" spans="1:18" ht="23.4" customHeight="1" x14ac:dyDescent="0.3">
      <c r="A6" s="310" t="s">
        <v>299</v>
      </c>
      <c r="B6" s="313" t="s">
        <v>294</v>
      </c>
      <c r="C6" s="308" t="s">
        <v>300</v>
      </c>
      <c r="D6" s="308"/>
      <c r="E6" s="308"/>
      <c r="F6" s="308"/>
      <c r="G6" s="308"/>
      <c r="H6" s="308"/>
      <c r="I6" s="308"/>
      <c r="N6" s="182"/>
      <c r="O6" s="183"/>
      <c r="P6" s="183" t="str">
        <f>IF('Instructions 指引'!C2="English","Natural Gas", " 天然气")</f>
        <v xml:space="preserve"> 天然气</v>
      </c>
      <c r="Q6" s="184" t="s">
        <v>296</v>
      </c>
      <c r="R6" s="185" t="str">
        <f>IF('Instructions 指引'!C2="English","Fossil fuel energy source, mainly composed of methane", "化石燃料能源，主要成分为甲烷")</f>
        <v>化石燃料能源，主要成分为甲烷</v>
      </c>
    </row>
    <row r="7" spans="1:18" ht="23.4" customHeight="1" x14ac:dyDescent="0.3">
      <c r="A7" s="310"/>
      <c r="B7" s="313"/>
      <c r="C7" s="308"/>
      <c r="D7" s="308"/>
      <c r="E7" s="308"/>
      <c r="F7" s="308"/>
      <c r="G7" s="308"/>
      <c r="H7" s="308"/>
      <c r="I7" s="308"/>
      <c r="N7" s="182"/>
      <c r="O7" s="183"/>
      <c r="P7" s="183" t="str">
        <f>IF('Instructions 指引'!C2="English","LP Gas", "液化石油气")</f>
        <v>液化石油气</v>
      </c>
      <c r="Q7" s="184" t="s">
        <v>296</v>
      </c>
      <c r="R7" s="185" t="str">
        <f>IF('Instructions 指引'!C2="English","Fossil fuel energy source, mainly composed of propane", "化石燃料能源，主要成分为丙烷")</f>
        <v>化石燃料能源，主要成分为丙烷</v>
      </c>
    </row>
    <row r="8" spans="1:18" ht="37.25" customHeight="1" x14ac:dyDescent="0.3">
      <c r="A8" s="310"/>
      <c r="B8" s="313"/>
      <c r="C8" s="308"/>
      <c r="D8" s="308"/>
      <c r="E8" s="308"/>
      <c r="F8" s="308"/>
      <c r="G8" s="308"/>
      <c r="H8" s="308"/>
      <c r="I8" s="308"/>
      <c r="N8" s="182"/>
      <c r="O8" s="183"/>
      <c r="P8" s="183" t="str">
        <f>IF('Instructions 指引'!C2="English","Gasoline", "汽油")</f>
        <v>汽油</v>
      </c>
      <c r="Q8" s="184" t="s">
        <v>296</v>
      </c>
      <c r="R8" s="185" t="str">
        <f>IF('Instructions 指引'!C2="English","Fossil fuel energy derivate, refined from pretroleum. It is used to power internal combustion engines.", "化石燃料能源衍生物，由石油精炼而成。它用于为内燃机提供动力。")</f>
        <v>化石燃料能源衍生物，由石油精炼而成。它用于为内燃机提供动力。</v>
      </c>
    </row>
    <row r="9" spans="1:18" ht="34.75" customHeight="1" x14ac:dyDescent="0.3">
      <c r="A9" s="310"/>
      <c r="B9" s="313"/>
      <c r="C9" s="308"/>
      <c r="D9" s="308"/>
      <c r="E9" s="308"/>
      <c r="F9" s="308"/>
      <c r="G9" s="308"/>
      <c r="H9" s="308"/>
      <c r="I9" s="308"/>
      <c r="N9" s="182"/>
      <c r="O9" s="183"/>
      <c r="P9" s="183" t="str">
        <f>IF('Instructions 指引'!C2="English","Diesel", "柴油")</f>
        <v>柴油</v>
      </c>
      <c r="Q9" s="184" t="s">
        <v>296</v>
      </c>
      <c r="R9" s="185" t="str">
        <f>IF('Instructions 指引'!C2="English","Fossil fuel energy derivate, refined from pretroleum. It is used to power internal combustion engines.", "化石燃料能源衍生物，由石油精炼而成。它用于为内燃机提供动力。")</f>
        <v>化石燃料能源衍生物，由石油精炼而成。它用于为内燃机提供动力。</v>
      </c>
    </row>
    <row r="10" spans="1:18" ht="23.4" customHeight="1" x14ac:dyDescent="0.3">
      <c r="A10" s="310"/>
      <c r="B10" s="313"/>
      <c r="C10" s="308"/>
      <c r="D10" s="308"/>
      <c r="E10" s="308"/>
      <c r="F10" s="308"/>
      <c r="G10" s="308"/>
      <c r="H10" s="308"/>
      <c r="I10" s="308"/>
      <c r="N10" s="182"/>
      <c r="O10" s="183"/>
      <c r="P10" s="183" t="str">
        <f>IF('Instructions 指引'!C2="English","Ethanol", "乙醇")</f>
        <v>乙醇</v>
      </c>
      <c r="Q10" s="184" t="s">
        <v>296</v>
      </c>
      <c r="R10" s="185" t="str">
        <f>IF('Instructions 指引'!C2="English","Fossil fuel, composed of ethyl to boost and power internal combustion engines.", "化石燃料，由乙基组成，为内燃机提供增压和动力")</f>
        <v>化石燃料，由乙基组成，为内燃机提供增压和动力</v>
      </c>
    </row>
    <row r="11" spans="1:18" ht="36" customHeight="1" x14ac:dyDescent="0.3">
      <c r="A11" s="310"/>
      <c r="B11" s="313"/>
      <c r="C11" s="308"/>
      <c r="D11" s="308"/>
      <c r="E11" s="308"/>
      <c r="F11" s="308"/>
      <c r="G11" s="308"/>
      <c r="H11" s="308"/>
      <c r="I11" s="308"/>
      <c r="N11" s="182" t="str">
        <f>IF('Instructions 指引'!C2="English","Emission factor", "排放系数")</f>
        <v>排放系数</v>
      </c>
      <c r="O11" s="183"/>
      <c r="P11" s="183"/>
      <c r="Q11" s="184" t="s">
        <v>296</v>
      </c>
      <c r="R11" s="185" t="str">
        <f>IF('Instructions 指引'!C2="English","Representative value that attempts to relate the quantity of a pollutant released to the atmosphere with an activity associated with the release of that pollutant.", "试图将释放到大气中的污染物的数量与与该污染物的释放相关的活动联系起来的代表值。")</f>
        <v>试图将释放到大气中的污染物的数量与与该污染物的释放相关的活动联系起来的代表值。</v>
      </c>
    </row>
    <row r="12" spans="1:18" ht="49" customHeight="1" x14ac:dyDescent="0.3">
      <c r="A12" s="310"/>
      <c r="B12" s="313"/>
      <c r="C12" s="308"/>
      <c r="D12" s="308"/>
      <c r="E12" s="308"/>
      <c r="F12" s="308"/>
      <c r="G12" s="308"/>
      <c r="H12" s="308"/>
      <c r="I12" s="308"/>
      <c r="N12" s="182"/>
      <c r="O12" s="183" t="str">
        <f>IF('Instructions 指引'!C2="English","Electricity factor", "电力系数")</f>
        <v>电力系数</v>
      </c>
      <c r="P12" s="183"/>
      <c r="Q12" s="184" t="s">
        <v>296</v>
      </c>
      <c r="R12" s="185" t="str">
        <f>IF('Instructions 指引'!C2="English","Representative value that attempts to relate the quantity of a pollutant released to the atmosphere from the production and consumption of electricity from an specific location", "试图将特定地点的电力生产和消耗中释放到大气中的污染物数量联系起来的代表值")</f>
        <v>试图将特定地点的电力生产和消耗中释放到大气中的污染物数量联系起来的代表值</v>
      </c>
    </row>
    <row r="13" spans="1:18" ht="45" customHeight="1" x14ac:dyDescent="0.3">
      <c r="A13" s="310"/>
      <c r="B13" s="307" t="s">
        <v>297</v>
      </c>
      <c r="C13" s="314" t="s">
        <v>301</v>
      </c>
      <c r="D13" s="314"/>
      <c r="E13" s="314"/>
      <c r="F13" s="314"/>
      <c r="G13" s="314"/>
      <c r="H13" s="314"/>
      <c r="I13" s="314"/>
      <c r="N13" s="182"/>
      <c r="O13" s="311" t="str">
        <f>IF('Instructions 指引'!C2="English","Weighted Electricity factor", "加权电力系数")</f>
        <v>加权电力系数</v>
      </c>
      <c r="P13" s="311"/>
      <c r="Q13" s="184" t="s">
        <v>296</v>
      </c>
      <c r="R13" s="185" t="str">
        <f>IF('Instructions 指引'!C2="English","Representative value that attempts to relate the quantity of a pollutant released to the atmosphere from the production and consumption of electricity from an two or more locations", "试图将两个或多个地点的电力生产和消耗中释放到大气中的污染物数量联系起来的代表值")</f>
        <v>试图将两个或多个地点的电力生产和消耗中释放到大气中的污染物数量联系起来的代表值</v>
      </c>
    </row>
    <row r="14" spans="1:18" x14ac:dyDescent="0.3">
      <c r="A14" s="310"/>
      <c r="B14" s="307"/>
      <c r="C14" s="314"/>
      <c r="D14" s="314"/>
      <c r="E14" s="314"/>
      <c r="F14" s="314"/>
      <c r="G14" s="314"/>
      <c r="H14" s="314"/>
      <c r="I14" s="314"/>
      <c r="N14" s="182" t="str">
        <f>IF('Instructions 指引'!C2="English","Intensity", "强度")</f>
        <v>强度</v>
      </c>
      <c r="O14" s="183"/>
      <c r="P14" s="183"/>
      <c r="Q14" s="184" t="s">
        <v>296</v>
      </c>
      <c r="R14" s="185" t="str">
        <f>IF('Instructions 指引'!C2="English","Quantitative reference which indicates a dependent value regarding an end product/headcount/area", "定量参考，指示有关最终产品/人数/面积的相关值")</f>
        <v>定量参考，指示有关最终产品/人数/面积的相关值</v>
      </c>
    </row>
    <row r="15" spans="1:18" x14ac:dyDescent="0.3">
      <c r="A15" s="310"/>
      <c r="B15" s="307"/>
      <c r="C15" s="314"/>
      <c r="D15" s="314"/>
      <c r="E15" s="314"/>
      <c r="F15" s="314"/>
      <c r="G15" s="314"/>
      <c r="H15" s="314"/>
      <c r="I15" s="314"/>
      <c r="N15" s="182"/>
      <c r="O15" s="183" t="str">
        <f>IF('Instructions 指引'!C2="English","Emissions Intensity", "排放强度")</f>
        <v>排放强度</v>
      </c>
      <c r="P15" s="183"/>
      <c r="Q15" s="184" t="s">
        <v>296</v>
      </c>
      <c r="R15" s="185" t="str">
        <f>IF('Instructions 指引'!C2="English","Quantitative reference which correlates emissions to an end product/headcount/area", "将排放量与最终产品/员工人数/面积相关联的定量参考")</f>
        <v>将排放量与最终产品/员工人数/面积相关联的定量参考</v>
      </c>
    </row>
    <row r="16" spans="1:18" ht="41.5" customHeight="1" x14ac:dyDescent="0.3">
      <c r="A16" s="310"/>
      <c r="B16" s="186" t="s">
        <v>302</v>
      </c>
      <c r="C16" s="308" t="s">
        <v>303</v>
      </c>
      <c r="D16" s="308"/>
      <c r="E16" s="308"/>
      <c r="F16" s="308"/>
      <c r="G16" s="308"/>
      <c r="H16" s="308"/>
      <c r="I16" s="308"/>
      <c r="N16" s="182"/>
      <c r="O16" s="311" t="str">
        <f>IF('Instructions 指引'!C2="English","Non-renewable Energy intensity", "不可再生能源强度")</f>
        <v>不可再生能源强度</v>
      </c>
      <c r="P16" s="312"/>
      <c r="Q16" s="184" t="s">
        <v>296</v>
      </c>
      <c r="R16" s="185" t="str">
        <f>IF('Instructions 指引'!C2="English","Quantitative reference which correlates non-renewable energy to an end product/headcount/area", "将不可再生能源与最终产品/员工人数/面积相关联的定量参考")</f>
        <v>将不可再生能源与最终产品/员工人数/面积相关联的定量参考</v>
      </c>
    </row>
    <row r="17" spans="1:18" ht="23" customHeight="1" x14ac:dyDescent="0.3">
      <c r="A17" s="310"/>
      <c r="B17" s="313" t="s">
        <v>304</v>
      </c>
      <c r="C17" s="314" t="s">
        <v>305</v>
      </c>
      <c r="D17" s="314"/>
      <c r="E17" s="314"/>
      <c r="F17" s="314"/>
      <c r="G17" s="314"/>
      <c r="H17" s="314"/>
      <c r="I17" s="314"/>
      <c r="N17" s="182" t="str">
        <f>IF('Instructions 指引'!C2="English","Raw material name", "原料名称")</f>
        <v>原料名称</v>
      </c>
      <c r="O17" s="183"/>
      <c r="Q17" s="184" t="s">
        <v>296</v>
      </c>
      <c r="R17" s="185" t="str">
        <f>IF('Instructions 指引'!C2="English","Materials used in primary production", "主要生产中使用的材料")</f>
        <v>主要生产中使用的材料</v>
      </c>
    </row>
    <row r="18" spans="1:18" x14ac:dyDescent="0.3">
      <c r="A18" s="310"/>
      <c r="B18" s="313"/>
      <c r="C18" s="314"/>
      <c r="D18" s="314"/>
      <c r="E18" s="314"/>
      <c r="F18" s="314"/>
      <c r="G18" s="314"/>
      <c r="H18" s="314"/>
      <c r="I18" s="314"/>
      <c r="N18" s="182" t="str">
        <f>IF('Instructions 指引'!C2="English","Recycled content", "回收内容")</f>
        <v>回收内容</v>
      </c>
      <c r="O18" s="183"/>
      <c r="Q18" s="184" t="s">
        <v>296</v>
      </c>
      <c r="R18" s="185" t="str">
        <f>IF('Instructions 指引'!C2="English","Usage of recovered materiales", "回收材料的利用")</f>
        <v>回收材料的利用</v>
      </c>
    </row>
    <row r="19" spans="1:18" x14ac:dyDescent="0.3">
      <c r="A19" s="310"/>
      <c r="B19" s="313"/>
      <c r="C19" s="314"/>
      <c r="D19" s="314"/>
      <c r="E19" s="314"/>
      <c r="F19" s="314"/>
      <c r="G19" s="314"/>
      <c r="H19" s="314"/>
      <c r="I19" s="314"/>
      <c r="N19" s="182" t="str">
        <f>IF('Instructions 指引'!C2="English","Auxiliary Materials", "辅助材料")</f>
        <v>辅助材料</v>
      </c>
      <c r="O19" s="183"/>
      <c r="Q19" s="184" t="s">
        <v>296</v>
      </c>
      <c r="R19" s="185" t="str">
        <f>IF('Instructions 指引'!C2="English","Materials, ingredients and components required and/or necessary for the manufacturing of the product", " 产品制造所需和/或必需的材料、成分和组件")</f>
        <v xml:space="preserve"> 产品制造所需和/或必需的材料、成分和组件</v>
      </c>
    </row>
    <row r="20" spans="1:18" x14ac:dyDescent="0.3">
      <c r="A20" s="310"/>
      <c r="B20" s="313"/>
      <c r="C20" s="314"/>
      <c r="D20" s="314"/>
      <c r="E20" s="314"/>
      <c r="F20" s="314"/>
      <c r="G20" s="314"/>
      <c r="H20" s="314"/>
      <c r="I20" s="314"/>
      <c r="N20" s="315" t="str">
        <f>IF('Instructions 指引'!C2="English","Manufacturing Part Number", "生产零件号")</f>
        <v>生产零件号</v>
      </c>
      <c r="O20" s="315"/>
      <c r="P20" s="315"/>
      <c r="Q20" s="188" t="str">
        <f>IF('Instructions 指引'!C2="English","MPN", "-")</f>
        <v>-</v>
      </c>
      <c r="R20" s="181" t="str">
        <f>IF('Instructions 指引'!C2="English","Product identifier, composed by numbers and letters. ", "产品标识符，由数字和字母组成。")</f>
        <v>产品标识符，由数字和字母组成。</v>
      </c>
    </row>
    <row r="21" spans="1:18" x14ac:dyDescent="0.3">
      <c r="A21" s="310"/>
      <c r="B21" s="313"/>
      <c r="C21" s="314"/>
      <c r="D21" s="314"/>
      <c r="E21" s="314"/>
      <c r="F21" s="314"/>
      <c r="G21" s="314"/>
      <c r="H21" s="314"/>
      <c r="I21" s="314"/>
    </row>
    <row r="22" spans="1:18" x14ac:dyDescent="0.3">
      <c r="A22" s="310"/>
      <c r="B22" s="313"/>
      <c r="C22" s="314"/>
      <c r="D22" s="314"/>
      <c r="E22" s="314"/>
      <c r="F22" s="314"/>
      <c r="G22" s="314"/>
      <c r="H22" s="314"/>
      <c r="I22" s="314"/>
    </row>
    <row r="23" spans="1:18" x14ac:dyDescent="0.3">
      <c r="A23" s="310"/>
      <c r="B23" s="313"/>
      <c r="C23" s="314"/>
      <c r="D23" s="314"/>
      <c r="E23" s="314"/>
      <c r="F23" s="314"/>
      <c r="G23" s="314"/>
      <c r="H23" s="314"/>
      <c r="I23" s="314"/>
    </row>
    <row r="24" spans="1:18" x14ac:dyDescent="0.3">
      <c r="A24" s="310"/>
      <c r="B24" s="313"/>
      <c r="C24" s="314"/>
      <c r="D24" s="314"/>
      <c r="E24" s="314"/>
      <c r="F24" s="314"/>
      <c r="G24" s="314"/>
      <c r="H24" s="314"/>
      <c r="I24" s="314"/>
    </row>
    <row r="25" spans="1:18" x14ac:dyDescent="0.3">
      <c r="A25" s="310"/>
      <c r="B25" s="307" t="s">
        <v>306</v>
      </c>
      <c r="C25" s="316" t="s">
        <v>307</v>
      </c>
      <c r="D25" s="317"/>
      <c r="E25" s="317"/>
      <c r="F25" s="317"/>
      <c r="G25" s="317"/>
      <c r="H25" s="317"/>
      <c r="I25" s="317"/>
    </row>
    <row r="26" spans="1:18" x14ac:dyDescent="0.3">
      <c r="A26" s="310"/>
      <c r="B26" s="307"/>
      <c r="C26" s="317"/>
      <c r="D26" s="317"/>
      <c r="E26" s="317"/>
      <c r="F26" s="317"/>
      <c r="G26" s="317"/>
      <c r="H26" s="317"/>
      <c r="I26" s="317"/>
    </row>
    <row r="27" spans="1:18" ht="53.5" customHeight="1" x14ac:dyDescent="0.3">
      <c r="A27" s="310"/>
      <c r="B27" s="307"/>
      <c r="C27" s="317"/>
      <c r="D27" s="317"/>
      <c r="E27" s="317"/>
      <c r="F27" s="317"/>
      <c r="G27" s="317"/>
      <c r="H27" s="317"/>
      <c r="I27" s="317"/>
    </row>
    <row r="28" spans="1:18" ht="13" customHeight="1" x14ac:dyDescent="0.3">
      <c r="A28" s="310"/>
      <c r="B28" s="307" t="s">
        <v>308</v>
      </c>
      <c r="C28" s="316" t="s">
        <v>309</v>
      </c>
      <c r="D28" s="316"/>
      <c r="E28" s="316"/>
      <c r="F28" s="316"/>
      <c r="G28" s="316"/>
      <c r="H28" s="316"/>
      <c r="I28" s="316"/>
    </row>
    <row r="29" spans="1:18" x14ac:dyDescent="0.3">
      <c r="A29" s="310"/>
      <c r="B29" s="307"/>
      <c r="C29" s="316"/>
      <c r="D29" s="316"/>
      <c r="E29" s="316"/>
      <c r="F29" s="316"/>
      <c r="G29" s="316"/>
      <c r="H29" s="316"/>
      <c r="I29" s="316"/>
    </row>
    <row r="30" spans="1:18" x14ac:dyDescent="0.3">
      <c r="A30" s="310"/>
      <c r="B30" s="307"/>
      <c r="C30" s="316"/>
      <c r="D30" s="316"/>
      <c r="E30" s="316"/>
      <c r="F30" s="316"/>
      <c r="G30" s="316"/>
      <c r="H30" s="316"/>
      <c r="I30" s="316"/>
    </row>
    <row r="31" spans="1:18" x14ac:dyDescent="0.3">
      <c r="A31" s="310"/>
      <c r="B31" s="307"/>
      <c r="C31" s="316"/>
      <c r="D31" s="316"/>
      <c r="E31" s="316"/>
      <c r="F31" s="316"/>
      <c r="G31" s="316"/>
      <c r="H31" s="316"/>
      <c r="I31" s="316"/>
    </row>
    <row r="32" spans="1:18" x14ac:dyDescent="0.3">
      <c r="A32" s="310"/>
      <c r="B32" s="307"/>
      <c r="C32" s="316"/>
      <c r="D32" s="316"/>
      <c r="E32" s="316"/>
      <c r="F32" s="316"/>
      <c r="G32" s="316"/>
      <c r="H32" s="316"/>
      <c r="I32" s="316"/>
    </row>
    <row r="33" spans="1:9" x14ac:dyDescent="0.3">
      <c r="A33" s="310"/>
      <c r="B33" s="307" t="s">
        <v>310</v>
      </c>
      <c r="C33" s="308" t="s">
        <v>311</v>
      </c>
      <c r="D33" s="309"/>
      <c r="E33" s="309"/>
      <c r="F33" s="309"/>
      <c r="G33" s="309"/>
      <c r="H33" s="309"/>
      <c r="I33" s="309"/>
    </row>
    <row r="34" spans="1:9" x14ac:dyDescent="0.3">
      <c r="A34" s="310"/>
      <c r="B34" s="307"/>
      <c r="C34" s="309"/>
      <c r="D34" s="309"/>
      <c r="E34" s="309"/>
      <c r="F34" s="309"/>
      <c r="G34" s="309"/>
      <c r="H34" s="309"/>
      <c r="I34" s="309"/>
    </row>
    <row r="35" spans="1:9" x14ac:dyDescent="0.3">
      <c r="A35" s="310"/>
      <c r="B35" s="307"/>
      <c r="C35" s="309"/>
      <c r="D35" s="309"/>
      <c r="E35" s="309"/>
      <c r="F35" s="309"/>
      <c r="G35" s="309"/>
      <c r="H35" s="309"/>
      <c r="I35" s="309"/>
    </row>
    <row r="36" spans="1:9" x14ac:dyDescent="0.3">
      <c r="A36" s="310"/>
      <c r="B36" s="307"/>
      <c r="C36" s="309"/>
      <c r="D36" s="309"/>
      <c r="E36" s="309"/>
      <c r="F36" s="309"/>
      <c r="G36" s="309"/>
      <c r="H36" s="309"/>
      <c r="I36" s="309"/>
    </row>
    <row r="37" spans="1:9" x14ac:dyDescent="0.3">
      <c r="A37" s="310"/>
      <c r="B37" s="307"/>
      <c r="C37" s="309"/>
      <c r="D37" s="309"/>
      <c r="E37" s="309"/>
      <c r="F37" s="309"/>
      <c r="G37" s="309"/>
      <c r="H37" s="309"/>
      <c r="I37" s="309"/>
    </row>
  </sheetData>
  <mergeCells count="26">
    <mergeCell ref="O13:P13"/>
    <mergeCell ref="A1:I1"/>
    <mergeCell ref="N1:R1"/>
    <mergeCell ref="A2:A5"/>
    <mergeCell ref="B2:B3"/>
    <mergeCell ref="C2:I3"/>
    <mergeCell ref="B4:B5"/>
    <mergeCell ref="C4:I5"/>
    <mergeCell ref="O5:P5"/>
    <mergeCell ref="A6:A15"/>
    <mergeCell ref="B6:B12"/>
    <mergeCell ref="C6:I12"/>
    <mergeCell ref="B13:B15"/>
    <mergeCell ref="C13:I15"/>
    <mergeCell ref="B33:B37"/>
    <mergeCell ref="C33:I37"/>
    <mergeCell ref="A16:A37"/>
    <mergeCell ref="C16:I16"/>
    <mergeCell ref="O16:P16"/>
    <mergeCell ref="B17:B24"/>
    <mergeCell ref="C17:I24"/>
    <mergeCell ref="N20:P20"/>
    <mergeCell ref="B25:B27"/>
    <mergeCell ref="C25:I27"/>
    <mergeCell ref="B28:B32"/>
    <mergeCell ref="C28:I3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BE5F4-4B4F-4726-9DBE-274398CB8FFF}">
  <sheetPr codeName="Sheet8">
    <tabColor theme="8"/>
  </sheetPr>
  <dimension ref="A1:K94"/>
  <sheetViews>
    <sheetView workbookViewId="0">
      <pane ySplit="1" topLeftCell="A35" activePane="bottomLeft" state="frozen"/>
      <selection pane="bottomLeft" activeCell="F32" sqref="F32"/>
    </sheetView>
  </sheetViews>
  <sheetFormatPr defaultColWidth="8.81640625" defaultRowHeight="14" x14ac:dyDescent="0.3"/>
  <cols>
    <col min="1" max="1" width="10.81640625" style="211" customWidth="1"/>
    <col min="2" max="2" width="21.90625" style="210" customWidth="1"/>
    <col min="3" max="3" width="34.1796875" style="210" customWidth="1"/>
    <col min="4" max="4" width="11.1796875" style="210" customWidth="1"/>
    <col min="5" max="5" width="20" style="222" customWidth="1"/>
    <col min="6" max="6" width="24" style="222" customWidth="1"/>
    <col min="7" max="7" width="52" style="210" customWidth="1"/>
    <col min="8" max="8" width="17.453125" style="209" customWidth="1"/>
    <col min="9" max="9" width="11.81640625" style="210" customWidth="1"/>
    <col min="10" max="10" width="16.1796875" style="211" customWidth="1"/>
    <col min="11" max="11" width="55.54296875" style="211" customWidth="1"/>
    <col min="12" max="16384" width="8.81640625" style="211"/>
  </cols>
  <sheetData>
    <row r="1" spans="1:11" ht="30" customHeight="1" x14ac:dyDescent="0.3">
      <c r="A1" s="207" t="s">
        <v>113</v>
      </c>
      <c r="B1" s="208" t="s">
        <v>149</v>
      </c>
      <c r="C1" s="208" t="s">
        <v>315</v>
      </c>
      <c r="D1" s="208" t="s">
        <v>316</v>
      </c>
      <c r="E1" s="207" t="s">
        <v>152</v>
      </c>
      <c r="F1" s="207" t="s">
        <v>153</v>
      </c>
      <c r="G1" s="207" t="s">
        <v>154</v>
      </c>
    </row>
    <row r="2" spans="1:11" s="210" customFormat="1" ht="14" customHeight="1" x14ac:dyDescent="0.3">
      <c r="A2" s="15" t="s">
        <v>115</v>
      </c>
      <c r="B2" s="15" t="s">
        <v>127</v>
      </c>
      <c r="C2" s="15" t="s">
        <v>157</v>
      </c>
      <c r="D2" s="15">
        <v>478</v>
      </c>
      <c r="E2" s="15" t="s">
        <v>262</v>
      </c>
      <c r="F2" s="15" t="s">
        <v>287</v>
      </c>
      <c r="G2" s="212" t="s">
        <v>288</v>
      </c>
      <c r="H2" s="213"/>
      <c r="I2" s="213"/>
      <c r="J2" s="213"/>
      <c r="K2" s="213"/>
    </row>
    <row r="3" spans="1:11" ht="14" customHeight="1" x14ac:dyDescent="0.25">
      <c r="A3" s="15" t="s">
        <v>115</v>
      </c>
      <c r="B3" s="15" t="s">
        <v>128</v>
      </c>
      <c r="C3" s="15" t="s">
        <v>158</v>
      </c>
      <c r="D3" s="15">
        <v>284</v>
      </c>
      <c r="E3" s="15" t="s">
        <v>262</v>
      </c>
      <c r="F3" s="15" t="s">
        <v>287</v>
      </c>
      <c r="G3" s="212" t="s">
        <v>288</v>
      </c>
      <c r="H3" s="214"/>
      <c r="I3" s="215"/>
      <c r="J3" s="215"/>
      <c r="K3" s="216"/>
    </row>
    <row r="4" spans="1:11" ht="14" customHeight="1" x14ac:dyDescent="0.25">
      <c r="A4" s="15" t="s">
        <v>115</v>
      </c>
      <c r="B4" s="15" t="s">
        <v>129</v>
      </c>
      <c r="C4" s="15" t="s">
        <v>182</v>
      </c>
      <c r="D4" s="15">
        <v>540</v>
      </c>
      <c r="E4" s="15" t="s">
        <v>262</v>
      </c>
      <c r="F4" s="15" t="s">
        <v>281</v>
      </c>
      <c r="G4" s="15" t="s">
        <v>282</v>
      </c>
      <c r="H4" s="214"/>
      <c r="I4" s="215"/>
      <c r="J4" s="215"/>
      <c r="K4" s="217"/>
    </row>
    <row r="5" spans="1:11" ht="14" customHeight="1" x14ac:dyDescent="0.25">
      <c r="A5" s="15" t="s">
        <v>115</v>
      </c>
      <c r="B5" s="15" t="s">
        <v>129</v>
      </c>
      <c r="C5" s="15" t="s">
        <v>159</v>
      </c>
      <c r="D5" s="15">
        <v>15</v>
      </c>
      <c r="E5" s="15" t="s">
        <v>262</v>
      </c>
      <c r="F5" s="15" t="s">
        <v>281</v>
      </c>
      <c r="G5" s="15" t="s">
        <v>282</v>
      </c>
      <c r="H5" s="214"/>
      <c r="I5" s="215"/>
      <c r="J5" s="215"/>
      <c r="K5" s="217"/>
    </row>
    <row r="6" spans="1:11" ht="14" customHeight="1" x14ac:dyDescent="0.25">
      <c r="A6" s="15" t="s">
        <v>115</v>
      </c>
      <c r="B6" s="15" t="s">
        <v>129</v>
      </c>
      <c r="C6" s="15" t="s">
        <v>195</v>
      </c>
      <c r="D6" s="15">
        <v>2</v>
      </c>
      <c r="E6" s="15" t="s">
        <v>262</v>
      </c>
      <c r="F6" s="15" t="s">
        <v>281</v>
      </c>
      <c r="G6" s="15" t="s">
        <v>282</v>
      </c>
      <c r="H6" s="214"/>
      <c r="I6" s="215"/>
      <c r="J6" s="215"/>
      <c r="K6" s="217"/>
    </row>
    <row r="7" spans="1:11" s="218" customFormat="1" ht="14" customHeight="1" x14ac:dyDescent="0.25">
      <c r="A7" s="15" t="s">
        <v>115</v>
      </c>
      <c r="B7" s="15" t="s">
        <v>129</v>
      </c>
      <c r="C7" s="15" t="s">
        <v>209</v>
      </c>
      <c r="D7" s="15">
        <v>300</v>
      </c>
      <c r="E7" s="15" t="s">
        <v>262</v>
      </c>
      <c r="F7" s="15" t="s">
        <v>281</v>
      </c>
      <c r="G7" s="15" t="s">
        <v>282</v>
      </c>
      <c r="H7" s="214"/>
      <c r="I7" s="215"/>
      <c r="J7" s="215"/>
      <c r="K7" s="217"/>
    </row>
    <row r="8" spans="1:11" ht="14" customHeight="1" x14ac:dyDescent="0.25">
      <c r="A8" s="15" t="s">
        <v>115</v>
      </c>
      <c r="B8" s="15" t="s">
        <v>129</v>
      </c>
      <c r="C8" s="15" t="s">
        <v>220</v>
      </c>
      <c r="D8" s="15">
        <v>17</v>
      </c>
      <c r="E8" s="15" t="s">
        <v>262</v>
      </c>
      <c r="F8" s="15" t="s">
        <v>281</v>
      </c>
      <c r="G8" s="15" t="s">
        <v>282</v>
      </c>
      <c r="H8" s="219"/>
      <c r="I8" s="215"/>
      <c r="J8" s="215"/>
      <c r="K8" s="217"/>
    </row>
    <row r="9" spans="1:11" ht="14" customHeight="1" x14ac:dyDescent="0.25">
      <c r="A9" s="15" t="s">
        <v>115</v>
      </c>
      <c r="B9" s="15" t="s">
        <v>129</v>
      </c>
      <c r="C9" s="15" t="s">
        <v>226</v>
      </c>
      <c r="D9" s="15">
        <v>170</v>
      </c>
      <c r="E9" s="15" t="s">
        <v>262</v>
      </c>
      <c r="F9" s="15" t="s">
        <v>281</v>
      </c>
      <c r="G9" s="15" t="s">
        <v>282</v>
      </c>
      <c r="H9" s="220"/>
      <c r="I9" s="215"/>
      <c r="J9" s="215"/>
      <c r="K9" s="218"/>
    </row>
    <row r="10" spans="1:11" ht="14" customHeight="1" x14ac:dyDescent="0.25">
      <c r="A10" s="15" t="s">
        <v>115</v>
      </c>
      <c r="B10" s="15" t="s">
        <v>129</v>
      </c>
      <c r="C10" s="15" t="s">
        <v>214</v>
      </c>
      <c r="D10" s="15">
        <v>690</v>
      </c>
      <c r="E10" s="15" t="s">
        <v>262</v>
      </c>
      <c r="F10" s="15" t="s">
        <v>281</v>
      </c>
      <c r="G10" s="15" t="s">
        <v>282</v>
      </c>
      <c r="H10" s="220"/>
      <c r="I10" s="215"/>
      <c r="J10" s="215"/>
      <c r="K10" s="218"/>
    </row>
    <row r="11" spans="1:11" ht="14" customHeight="1" x14ac:dyDescent="0.25">
      <c r="A11" s="15" t="s">
        <v>115</v>
      </c>
      <c r="B11" s="15" t="s">
        <v>129</v>
      </c>
      <c r="C11" s="15" t="s">
        <v>229</v>
      </c>
      <c r="D11" s="15">
        <v>840</v>
      </c>
      <c r="E11" s="15" t="s">
        <v>262</v>
      </c>
      <c r="F11" s="15" t="s">
        <v>281</v>
      </c>
      <c r="G11" s="15" t="s">
        <v>282</v>
      </c>
      <c r="H11" s="221"/>
      <c r="I11" s="215"/>
      <c r="J11" s="218"/>
      <c r="K11" s="218"/>
    </row>
    <row r="12" spans="1:11" ht="14" customHeight="1" x14ac:dyDescent="0.25">
      <c r="A12" s="15" t="s">
        <v>115</v>
      </c>
      <c r="B12" s="15" t="s">
        <v>129</v>
      </c>
      <c r="C12" s="15" t="s">
        <v>200</v>
      </c>
      <c r="D12" s="15">
        <v>30</v>
      </c>
      <c r="E12" s="15" t="s">
        <v>262</v>
      </c>
      <c r="F12" s="15" t="s">
        <v>281</v>
      </c>
      <c r="G12" s="15" t="s">
        <v>282</v>
      </c>
      <c r="H12" s="221"/>
      <c r="I12" s="215"/>
      <c r="J12" s="218"/>
      <c r="K12" s="218"/>
    </row>
    <row r="13" spans="1:11" ht="14" customHeight="1" x14ac:dyDescent="0.25">
      <c r="A13" s="15" t="s">
        <v>115</v>
      </c>
      <c r="B13" s="15" t="s">
        <v>129</v>
      </c>
      <c r="C13" s="15" t="s">
        <v>217</v>
      </c>
      <c r="D13" s="15">
        <v>300</v>
      </c>
      <c r="E13" s="15" t="s">
        <v>262</v>
      </c>
      <c r="F13" s="15" t="s">
        <v>281</v>
      </c>
      <c r="G13" s="15" t="s">
        <v>282</v>
      </c>
      <c r="H13" s="221"/>
      <c r="I13" s="215"/>
      <c r="J13" s="218"/>
      <c r="K13" s="218"/>
    </row>
    <row r="14" spans="1:11" ht="14" customHeight="1" x14ac:dyDescent="0.25">
      <c r="A14" s="15" t="s">
        <v>115</v>
      </c>
      <c r="B14" s="15" t="s">
        <v>129</v>
      </c>
      <c r="C14" s="15" t="s">
        <v>204</v>
      </c>
      <c r="D14" s="15">
        <v>1.7</v>
      </c>
      <c r="E14" s="15" t="s">
        <v>262</v>
      </c>
      <c r="F14" s="15" t="s">
        <v>281</v>
      </c>
      <c r="G14" s="15" t="s">
        <v>282</v>
      </c>
      <c r="H14" s="221"/>
      <c r="I14" s="215"/>
      <c r="J14" s="218"/>
      <c r="K14" s="218"/>
    </row>
    <row r="15" spans="1:11" ht="14" customHeight="1" x14ac:dyDescent="0.25">
      <c r="A15" s="15" t="s">
        <v>115</v>
      </c>
      <c r="B15" s="15" t="s">
        <v>129</v>
      </c>
      <c r="C15" s="15" t="s">
        <v>189</v>
      </c>
      <c r="D15" s="15">
        <v>730</v>
      </c>
      <c r="E15" s="15" t="s">
        <v>262</v>
      </c>
      <c r="F15" s="15" t="s">
        <v>281</v>
      </c>
      <c r="G15" s="15" t="s">
        <v>282</v>
      </c>
      <c r="H15" s="221"/>
      <c r="I15" s="215"/>
      <c r="J15" s="218"/>
      <c r="K15" s="218"/>
    </row>
    <row r="16" spans="1:11" ht="14" customHeight="1" x14ac:dyDescent="0.25">
      <c r="A16" s="15" t="s">
        <v>115</v>
      </c>
      <c r="B16" s="15" t="s">
        <v>129</v>
      </c>
      <c r="C16" s="15" t="s">
        <v>223</v>
      </c>
      <c r="D16" s="15">
        <v>80</v>
      </c>
      <c r="E16" s="15" t="s">
        <v>262</v>
      </c>
      <c r="F16" s="15" t="s">
        <v>281</v>
      </c>
      <c r="G16" s="15" t="s">
        <v>282</v>
      </c>
      <c r="H16" s="221"/>
      <c r="I16" s="215"/>
      <c r="J16" s="218"/>
      <c r="K16" s="218"/>
    </row>
    <row r="17" spans="1:11" ht="14" customHeight="1" x14ac:dyDescent="0.25">
      <c r="A17" s="15" t="s">
        <v>115</v>
      </c>
      <c r="B17" s="15" t="s">
        <v>130</v>
      </c>
      <c r="C17" s="15" t="s">
        <v>160</v>
      </c>
      <c r="D17" s="15">
        <v>0.435</v>
      </c>
      <c r="E17" s="15" t="s">
        <v>267</v>
      </c>
      <c r="F17" s="15" t="s">
        <v>279</v>
      </c>
      <c r="G17" s="212" t="s">
        <v>280</v>
      </c>
      <c r="H17" s="221"/>
      <c r="I17" s="215"/>
      <c r="J17" s="218"/>
      <c r="K17" s="218"/>
    </row>
    <row r="18" spans="1:11" ht="14" customHeight="1" x14ac:dyDescent="0.3">
      <c r="A18" s="15" t="s">
        <v>115</v>
      </c>
      <c r="B18" s="15" t="s">
        <v>131</v>
      </c>
      <c r="C18" s="15" t="s">
        <v>161</v>
      </c>
      <c r="D18" s="15">
        <v>1073.5510000000002</v>
      </c>
      <c r="E18" s="15" t="s">
        <v>178</v>
      </c>
      <c r="F18" s="15" t="s">
        <v>179</v>
      </c>
      <c r="G18" s="212" t="s">
        <v>180</v>
      </c>
    </row>
    <row r="19" spans="1:11" ht="14" customHeight="1" x14ac:dyDescent="0.3">
      <c r="A19" s="15" t="s">
        <v>115</v>
      </c>
      <c r="B19" s="15" t="s">
        <v>131</v>
      </c>
      <c r="C19" s="15" t="s">
        <v>183</v>
      </c>
      <c r="D19" s="15">
        <v>487.017</v>
      </c>
      <c r="E19" s="15" t="s">
        <v>178</v>
      </c>
      <c r="F19" s="15" t="s">
        <v>179</v>
      </c>
      <c r="G19" s="212" t="s">
        <v>180</v>
      </c>
    </row>
    <row r="20" spans="1:11" ht="14" customHeight="1" x14ac:dyDescent="0.3">
      <c r="A20" s="15" t="s">
        <v>115</v>
      </c>
      <c r="B20" s="15" t="s">
        <v>131</v>
      </c>
      <c r="C20" s="15" t="s">
        <v>190</v>
      </c>
      <c r="D20" s="15">
        <v>823.08600000000001</v>
      </c>
      <c r="E20" s="15" t="s">
        <v>178</v>
      </c>
      <c r="F20" s="15" t="s">
        <v>179</v>
      </c>
      <c r="G20" s="212" t="s">
        <v>180</v>
      </c>
    </row>
    <row r="21" spans="1:11" ht="14" customHeight="1" x14ac:dyDescent="0.3">
      <c r="A21" s="15" t="s">
        <v>115</v>
      </c>
      <c r="B21" s="15" t="s">
        <v>131</v>
      </c>
      <c r="C21" s="15" t="s">
        <v>196</v>
      </c>
      <c r="D21" s="15">
        <v>533.66700000000003</v>
      </c>
      <c r="E21" s="15" t="s">
        <v>178</v>
      </c>
      <c r="F21" s="15" t="s">
        <v>179</v>
      </c>
      <c r="G21" s="212" t="s">
        <v>180</v>
      </c>
    </row>
    <row r="22" spans="1:11" ht="14" customHeight="1" x14ac:dyDescent="0.3">
      <c r="A22" s="15" t="s">
        <v>115</v>
      </c>
      <c r="B22" s="15" t="s">
        <v>131</v>
      </c>
      <c r="C22" s="15" t="s">
        <v>201</v>
      </c>
      <c r="D22" s="15">
        <v>817.33400000000006</v>
      </c>
      <c r="E22" s="15" t="s">
        <v>178</v>
      </c>
      <c r="F22" s="15" t="s">
        <v>179</v>
      </c>
      <c r="G22" s="212" t="s">
        <v>180</v>
      </c>
    </row>
    <row r="23" spans="1:11" ht="14" customHeight="1" x14ac:dyDescent="0.3">
      <c r="A23" s="15" t="s">
        <v>115</v>
      </c>
      <c r="B23" s="15" t="s">
        <v>131</v>
      </c>
      <c r="C23" s="15" t="s">
        <v>205</v>
      </c>
      <c r="D23" s="15">
        <v>836.31100000000004</v>
      </c>
      <c r="E23" s="15" t="s">
        <v>178</v>
      </c>
      <c r="F23" s="15" t="s">
        <v>179</v>
      </c>
      <c r="G23" s="212" t="s">
        <v>180</v>
      </c>
    </row>
    <row r="24" spans="1:11" ht="14" customHeight="1" x14ac:dyDescent="0.3">
      <c r="A24" s="15" t="s">
        <v>115</v>
      </c>
      <c r="B24" s="15" t="s">
        <v>131</v>
      </c>
      <c r="C24" s="15" t="s">
        <v>210</v>
      </c>
      <c r="D24" s="15">
        <v>1144.0330000000001</v>
      </c>
      <c r="E24" s="15" t="s">
        <v>178</v>
      </c>
      <c r="F24" s="15" t="s">
        <v>179</v>
      </c>
      <c r="G24" s="212" t="s">
        <v>180</v>
      </c>
    </row>
    <row r="25" spans="1:11" ht="14" customHeight="1" x14ac:dyDescent="0.3">
      <c r="A25" s="15" t="s">
        <v>115</v>
      </c>
      <c r="B25" s="15" t="s">
        <v>131</v>
      </c>
      <c r="C25" s="15" t="s">
        <v>215</v>
      </c>
      <c r="D25" s="15">
        <v>1645.546</v>
      </c>
      <c r="E25" s="15" t="s">
        <v>178</v>
      </c>
      <c r="F25" s="15" t="s">
        <v>179</v>
      </c>
      <c r="G25" s="212" t="s">
        <v>180</v>
      </c>
    </row>
    <row r="26" spans="1:11" ht="14" customHeight="1" x14ac:dyDescent="0.3">
      <c r="A26" s="15" t="s">
        <v>115</v>
      </c>
      <c r="B26" s="15" t="s">
        <v>131</v>
      </c>
      <c r="C26" s="15" t="s">
        <v>218</v>
      </c>
      <c r="D26" s="15">
        <v>1592.356</v>
      </c>
      <c r="E26" s="15" t="s">
        <v>178</v>
      </c>
      <c r="F26" s="15" t="s">
        <v>179</v>
      </c>
      <c r="G26" s="212" t="s">
        <v>180</v>
      </c>
    </row>
    <row r="27" spans="1:11" ht="14" customHeight="1" x14ac:dyDescent="0.3">
      <c r="A27" s="15" t="s">
        <v>115</v>
      </c>
      <c r="B27" s="15" t="s">
        <v>131</v>
      </c>
      <c r="C27" s="15" t="s">
        <v>221</v>
      </c>
      <c r="D27" s="15">
        <v>1002.9449999999999</v>
      </c>
      <c r="E27" s="15" t="s">
        <v>178</v>
      </c>
      <c r="F27" s="15" t="s">
        <v>179</v>
      </c>
      <c r="G27" s="212" t="s">
        <v>180</v>
      </c>
    </row>
    <row r="28" spans="1:11" ht="14" customHeight="1" x14ac:dyDescent="0.3">
      <c r="A28" s="15" t="s">
        <v>115</v>
      </c>
      <c r="B28" s="15" t="s">
        <v>131</v>
      </c>
      <c r="C28" s="15" t="s">
        <v>224</v>
      </c>
      <c r="D28" s="15">
        <v>543.88199999999995</v>
      </c>
      <c r="E28" s="15" t="s">
        <v>178</v>
      </c>
      <c r="F28" s="15" t="s">
        <v>179</v>
      </c>
      <c r="G28" s="212" t="s">
        <v>180</v>
      </c>
    </row>
    <row r="29" spans="1:11" ht="14" customHeight="1" x14ac:dyDescent="0.3">
      <c r="A29" s="15" t="s">
        <v>115</v>
      </c>
      <c r="B29" s="15" t="s">
        <v>131</v>
      </c>
      <c r="C29" s="15" t="s">
        <v>227</v>
      </c>
      <c r="D29" s="15">
        <v>638.43400000000008</v>
      </c>
      <c r="E29" s="15" t="s">
        <v>178</v>
      </c>
      <c r="F29" s="15" t="s">
        <v>179</v>
      </c>
      <c r="G29" s="212" t="s">
        <v>180</v>
      </c>
    </row>
    <row r="30" spans="1:11" ht="14" customHeight="1" x14ac:dyDescent="0.3">
      <c r="A30" s="15" t="s">
        <v>115</v>
      </c>
      <c r="B30" s="15" t="s">
        <v>131</v>
      </c>
      <c r="C30" s="15" t="s">
        <v>230</v>
      </c>
      <c r="D30" s="15">
        <v>817.87099999999998</v>
      </c>
      <c r="E30" s="15" t="s">
        <v>178</v>
      </c>
      <c r="F30" s="15" t="s">
        <v>179</v>
      </c>
      <c r="G30" s="212" t="s">
        <v>180</v>
      </c>
    </row>
    <row r="31" spans="1:11" ht="14" customHeight="1" x14ac:dyDescent="0.3">
      <c r="A31" s="15" t="s">
        <v>115</v>
      </c>
      <c r="B31" s="15" t="s">
        <v>131</v>
      </c>
      <c r="C31" s="15" t="s">
        <v>232</v>
      </c>
      <c r="D31" s="15">
        <v>1218.8180000000002</v>
      </c>
      <c r="E31" s="15" t="s">
        <v>178</v>
      </c>
      <c r="F31" s="15" t="s">
        <v>179</v>
      </c>
      <c r="G31" s="212" t="s">
        <v>180</v>
      </c>
    </row>
    <row r="32" spans="1:11" ht="14" customHeight="1" x14ac:dyDescent="0.3">
      <c r="A32" s="15" t="s">
        <v>115</v>
      </c>
      <c r="B32" s="15" t="s">
        <v>131</v>
      </c>
      <c r="C32" s="15" t="s">
        <v>234</v>
      </c>
      <c r="D32" s="15">
        <v>234.071</v>
      </c>
      <c r="E32" s="15" t="s">
        <v>178</v>
      </c>
      <c r="F32" s="15" t="s">
        <v>179</v>
      </c>
      <c r="G32" s="212" t="s">
        <v>180</v>
      </c>
    </row>
    <row r="33" spans="1:7" ht="14" customHeight="1" x14ac:dyDescent="0.3">
      <c r="A33" s="15" t="s">
        <v>115</v>
      </c>
      <c r="B33" s="15" t="s">
        <v>131</v>
      </c>
      <c r="C33" s="15" t="s">
        <v>236</v>
      </c>
      <c r="D33" s="15">
        <v>1563.8990000000001</v>
      </c>
      <c r="E33" s="15" t="s">
        <v>178</v>
      </c>
      <c r="F33" s="15" t="s">
        <v>179</v>
      </c>
      <c r="G33" s="212" t="s">
        <v>180</v>
      </c>
    </row>
    <row r="34" spans="1:7" ht="14" customHeight="1" x14ac:dyDescent="0.3">
      <c r="A34" s="15" t="s">
        <v>115</v>
      </c>
      <c r="B34" s="15" t="s">
        <v>131</v>
      </c>
      <c r="C34" s="15" t="s">
        <v>238</v>
      </c>
      <c r="D34" s="15">
        <v>676.11099999999999</v>
      </c>
      <c r="E34" s="15" t="s">
        <v>178</v>
      </c>
      <c r="F34" s="15" t="s">
        <v>179</v>
      </c>
      <c r="G34" s="212" t="s">
        <v>180</v>
      </c>
    </row>
    <row r="35" spans="1:7" ht="14" customHeight="1" x14ac:dyDescent="0.3">
      <c r="A35" s="15" t="s">
        <v>115</v>
      </c>
      <c r="B35" s="15" t="s">
        <v>131</v>
      </c>
      <c r="C35" s="15" t="s">
        <v>240</v>
      </c>
      <c r="D35" s="15">
        <v>1221.7429999999999</v>
      </c>
      <c r="E35" s="15" t="s">
        <v>178</v>
      </c>
      <c r="F35" s="15" t="s">
        <v>179</v>
      </c>
      <c r="G35" s="212" t="s">
        <v>180</v>
      </c>
    </row>
    <row r="36" spans="1:7" ht="14" customHeight="1" x14ac:dyDescent="0.3">
      <c r="A36" s="15" t="s">
        <v>115</v>
      </c>
      <c r="B36" s="15" t="s">
        <v>131</v>
      </c>
      <c r="C36" s="15" t="s">
        <v>242</v>
      </c>
      <c r="D36" s="15">
        <v>1052.6469999999999</v>
      </c>
      <c r="E36" s="15" t="s">
        <v>178</v>
      </c>
      <c r="F36" s="15" t="s">
        <v>179</v>
      </c>
      <c r="G36" s="212" t="s">
        <v>180</v>
      </c>
    </row>
    <row r="37" spans="1:7" ht="14" customHeight="1" x14ac:dyDescent="0.3">
      <c r="A37" s="15" t="s">
        <v>115</v>
      </c>
      <c r="B37" s="15" t="s">
        <v>131</v>
      </c>
      <c r="C37" s="15" t="s">
        <v>244</v>
      </c>
      <c r="D37" s="15">
        <v>1166.393</v>
      </c>
      <c r="E37" s="15" t="s">
        <v>178</v>
      </c>
      <c r="F37" s="15" t="s">
        <v>179</v>
      </c>
      <c r="G37" s="212" t="s">
        <v>180</v>
      </c>
    </row>
    <row r="38" spans="1:7" ht="14" customHeight="1" x14ac:dyDescent="0.3">
      <c r="A38" s="15" t="s">
        <v>115</v>
      </c>
      <c r="B38" s="15" t="s">
        <v>131</v>
      </c>
      <c r="C38" s="15" t="s">
        <v>246</v>
      </c>
      <c r="D38" s="15">
        <v>999.16800000000012</v>
      </c>
      <c r="E38" s="15" t="s">
        <v>178</v>
      </c>
      <c r="F38" s="15" t="s">
        <v>179</v>
      </c>
      <c r="G38" s="212" t="s">
        <v>180</v>
      </c>
    </row>
    <row r="39" spans="1:7" ht="14" customHeight="1" x14ac:dyDescent="0.3">
      <c r="A39" s="15" t="s">
        <v>115</v>
      </c>
      <c r="B39" s="15" t="s">
        <v>131</v>
      </c>
      <c r="C39" s="15" t="s">
        <v>248</v>
      </c>
      <c r="D39" s="15">
        <v>1037.1759999999999</v>
      </c>
      <c r="E39" s="15" t="s">
        <v>178</v>
      </c>
      <c r="F39" s="15" t="s">
        <v>179</v>
      </c>
      <c r="G39" s="212" t="s">
        <v>180</v>
      </c>
    </row>
    <row r="40" spans="1:7" ht="14" customHeight="1" x14ac:dyDescent="0.3">
      <c r="A40" s="15" t="s">
        <v>115</v>
      </c>
      <c r="B40" s="15" t="s">
        <v>131</v>
      </c>
      <c r="C40" s="15" t="s">
        <v>250</v>
      </c>
      <c r="D40" s="15">
        <v>775.48800000000006</v>
      </c>
      <c r="E40" s="15" t="s">
        <v>178</v>
      </c>
      <c r="F40" s="15" t="s">
        <v>179</v>
      </c>
      <c r="G40" s="212" t="s">
        <v>180</v>
      </c>
    </row>
    <row r="41" spans="1:7" ht="14" customHeight="1" x14ac:dyDescent="0.3">
      <c r="A41" s="15" t="s">
        <v>115</v>
      </c>
      <c r="B41" s="15" t="s">
        <v>131</v>
      </c>
      <c r="C41" s="15" t="s">
        <v>252</v>
      </c>
      <c r="D41" s="15">
        <v>1554.7250000000001</v>
      </c>
      <c r="E41" s="15" t="s">
        <v>178</v>
      </c>
      <c r="F41" s="15" t="s">
        <v>179</v>
      </c>
      <c r="G41" s="212" t="s">
        <v>180</v>
      </c>
    </row>
    <row r="42" spans="1:7" ht="14" customHeight="1" x14ac:dyDescent="0.3">
      <c r="A42" s="15" t="s">
        <v>115</v>
      </c>
      <c r="B42" s="15" t="s">
        <v>131</v>
      </c>
      <c r="C42" s="15" t="s">
        <v>254</v>
      </c>
      <c r="D42" s="15">
        <v>896.55499999999995</v>
      </c>
      <c r="E42" s="15" t="s">
        <v>178</v>
      </c>
      <c r="F42" s="15" t="s">
        <v>179</v>
      </c>
      <c r="G42" s="212" t="s">
        <v>180</v>
      </c>
    </row>
    <row r="43" spans="1:7" ht="14" customHeight="1" x14ac:dyDescent="0.3">
      <c r="A43" s="15" t="s">
        <v>115</v>
      </c>
      <c r="B43" s="15" t="s">
        <v>131</v>
      </c>
      <c r="C43" s="15" t="s">
        <v>256</v>
      </c>
      <c r="D43" s="15">
        <v>937.649</v>
      </c>
      <c r="E43" s="15" t="s">
        <v>178</v>
      </c>
      <c r="F43" s="15" t="s">
        <v>179</v>
      </c>
      <c r="G43" s="212" t="s">
        <v>180</v>
      </c>
    </row>
    <row r="44" spans="1:7" ht="14" customHeight="1" x14ac:dyDescent="0.3">
      <c r="A44" s="15" t="s">
        <v>115</v>
      </c>
      <c r="B44" s="15" t="s">
        <v>131</v>
      </c>
      <c r="C44" s="15" t="s">
        <v>258</v>
      </c>
      <c r="D44" s="15">
        <v>643.08600000000001</v>
      </c>
      <c r="E44" s="15" t="s">
        <v>178</v>
      </c>
      <c r="F44" s="15" t="s">
        <v>179</v>
      </c>
      <c r="G44" s="212" t="s">
        <v>180</v>
      </c>
    </row>
    <row r="45" spans="1:7" ht="14" customHeight="1" x14ac:dyDescent="0.3">
      <c r="A45" s="15" t="s">
        <v>115</v>
      </c>
      <c r="B45" s="15" t="s">
        <v>131</v>
      </c>
      <c r="C45" s="15" t="s">
        <v>260</v>
      </c>
      <c r="D45" s="15">
        <v>857.05499999999995</v>
      </c>
      <c r="E45" s="15" t="s">
        <v>178</v>
      </c>
      <c r="F45" s="15" t="s">
        <v>179</v>
      </c>
      <c r="G45" s="212" t="s">
        <v>180</v>
      </c>
    </row>
    <row r="46" spans="1:7" ht="14" customHeight="1" x14ac:dyDescent="0.3">
      <c r="A46" s="15" t="s">
        <v>117</v>
      </c>
      <c r="B46" s="15" t="s">
        <v>132</v>
      </c>
      <c r="C46" s="15" t="s">
        <v>135</v>
      </c>
      <c r="D46" s="15">
        <v>0.57030000000000003</v>
      </c>
      <c r="E46" s="15" t="s">
        <v>267</v>
      </c>
      <c r="F46" s="15" t="s">
        <v>269</v>
      </c>
      <c r="G46" s="212" t="s">
        <v>270</v>
      </c>
    </row>
    <row r="47" spans="1:7" ht="14" customHeight="1" x14ac:dyDescent="0.3">
      <c r="A47" s="15" t="s">
        <v>117</v>
      </c>
      <c r="B47" s="15" t="s">
        <v>181</v>
      </c>
      <c r="C47" s="15" t="s">
        <v>166</v>
      </c>
      <c r="D47" s="15">
        <v>0.68</v>
      </c>
      <c r="E47" s="15" t="s">
        <v>268</v>
      </c>
      <c r="F47" s="15" t="s">
        <v>271</v>
      </c>
      <c r="G47" s="212" t="s">
        <v>272</v>
      </c>
    </row>
    <row r="48" spans="1:7" ht="14" customHeight="1" x14ac:dyDescent="0.3">
      <c r="A48" s="15" t="s">
        <v>117</v>
      </c>
      <c r="B48" s="15" t="s">
        <v>137</v>
      </c>
      <c r="C48" s="15" t="s">
        <v>167</v>
      </c>
      <c r="D48" s="15">
        <v>0.71499999999999997</v>
      </c>
      <c r="E48" s="15" t="s">
        <v>267</v>
      </c>
      <c r="F48" s="15" t="s">
        <v>273</v>
      </c>
      <c r="G48" s="15" t="s">
        <v>274</v>
      </c>
    </row>
    <row r="49" spans="1:7" ht="14" customHeight="1" x14ac:dyDescent="0.3">
      <c r="A49" s="15" t="s">
        <v>117</v>
      </c>
      <c r="B49" s="15" t="s">
        <v>138</v>
      </c>
      <c r="C49" s="15" t="s">
        <v>168</v>
      </c>
      <c r="D49" s="15">
        <v>783</v>
      </c>
      <c r="E49" s="15" t="s">
        <v>262</v>
      </c>
      <c r="F49" s="15" t="s">
        <v>287</v>
      </c>
      <c r="G49" s="212" t="s">
        <v>288</v>
      </c>
    </row>
    <row r="50" spans="1:7" ht="14" customHeight="1" x14ac:dyDescent="0.3">
      <c r="A50" s="15" t="s">
        <v>117</v>
      </c>
      <c r="B50" s="15" t="s">
        <v>139</v>
      </c>
      <c r="C50" s="15" t="s">
        <v>169</v>
      </c>
      <c r="D50" s="15">
        <v>471</v>
      </c>
      <c r="E50" s="15" t="s">
        <v>262</v>
      </c>
      <c r="F50" s="15" t="s">
        <v>287</v>
      </c>
      <c r="G50" s="212" t="s">
        <v>288</v>
      </c>
    </row>
    <row r="51" spans="1:7" ht="14" customHeight="1" x14ac:dyDescent="0.3">
      <c r="A51" s="15" t="s">
        <v>117</v>
      </c>
      <c r="B51" s="15" t="s">
        <v>140</v>
      </c>
      <c r="C51" s="15" t="s">
        <v>170</v>
      </c>
      <c r="D51" s="15">
        <v>0.55000000000000004</v>
      </c>
      <c r="E51" s="15" t="s">
        <v>267</v>
      </c>
      <c r="F51" s="15" t="s">
        <v>170</v>
      </c>
      <c r="G51" s="15" t="s">
        <v>275</v>
      </c>
    </row>
    <row r="52" spans="1:7" ht="14" customHeight="1" x14ac:dyDescent="0.3">
      <c r="A52" s="15" t="s">
        <v>117</v>
      </c>
      <c r="B52" s="15" t="s">
        <v>142</v>
      </c>
      <c r="C52" s="15" t="s">
        <v>172</v>
      </c>
      <c r="D52" s="15">
        <v>0.4168</v>
      </c>
      <c r="E52" s="15" t="s">
        <v>268</v>
      </c>
      <c r="F52" s="15" t="s">
        <v>276</v>
      </c>
      <c r="G52" s="212" t="s">
        <v>277</v>
      </c>
    </row>
    <row r="53" spans="1:7" ht="14" customHeight="1" x14ac:dyDescent="0.3">
      <c r="A53" s="15" t="s">
        <v>117</v>
      </c>
      <c r="B53" s="15" t="s">
        <v>144</v>
      </c>
      <c r="C53" s="15" t="s">
        <v>174</v>
      </c>
      <c r="D53" s="15">
        <v>0.495</v>
      </c>
      <c r="E53" s="15" t="s">
        <v>268</v>
      </c>
      <c r="F53" s="15" t="s">
        <v>174</v>
      </c>
      <c r="G53" s="15" t="s">
        <v>278</v>
      </c>
    </row>
    <row r="54" spans="1:7" ht="14" customHeight="1" x14ac:dyDescent="0.3">
      <c r="A54" s="15" t="s">
        <v>117</v>
      </c>
      <c r="B54" s="15" t="s">
        <v>143</v>
      </c>
      <c r="C54" s="15" t="s">
        <v>173</v>
      </c>
      <c r="D54" s="15">
        <v>0.41199999999999998</v>
      </c>
      <c r="E54" s="15" t="s">
        <v>268</v>
      </c>
      <c r="F54" s="15" t="s">
        <v>173</v>
      </c>
      <c r="G54" s="15" t="s">
        <v>289</v>
      </c>
    </row>
    <row r="55" spans="1:7" ht="14" customHeight="1" x14ac:dyDescent="0.3">
      <c r="A55" s="15" t="s">
        <v>126</v>
      </c>
      <c r="B55" s="15" t="s">
        <v>132</v>
      </c>
      <c r="C55" s="15" t="s">
        <v>162</v>
      </c>
      <c r="D55" s="15">
        <v>96</v>
      </c>
      <c r="E55" s="15" t="s">
        <v>262</v>
      </c>
      <c r="F55" s="15" t="s">
        <v>263</v>
      </c>
      <c r="G55" s="15" t="s">
        <v>264</v>
      </c>
    </row>
    <row r="56" spans="1:7" ht="14" customHeight="1" x14ac:dyDescent="0.3">
      <c r="A56" s="15" t="s">
        <v>126</v>
      </c>
      <c r="B56" s="15" t="s">
        <v>132</v>
      </c>
      <c r="C56" s="15" t="s">
        <v>184</v>
      </c>
      <c r="D56" s="15">
        <v>145</v>
      </c>
      <c r="E56" s="15" t="s">
        <v>262</v>
      </c>
      <c r="F56" s="15" t="s">
        <v>263</v>
      </c>
      <c r="G56" s="15" t="s">
        <v>264</v>
      </c>
    </row>
    <row r="57" spans="1:7" ht="14" customHeight="1" x14ac:dyDescent="0.3">
      <c r="A57" s="15" t="s">
        <v>126</v>
      </c>
      <c r="B57" s="15" t="s">
        <v>132</v>
      </c>
      <c r="C57" s="15" t="s">
        <v>191</v>
      </c>
      <c r="D57" s="15">
        <v>422</v>
      </c>
      <c r="E57" s="15" t="s">
        <v>262</v>
      </c>
      <c r="F57" s="15" t="s">
        <v>263</v>
      </c>
      <c r="G57" s="15" t="s">
        <v>264</v>
      </c>
    </row>
    <row r="58" spans="1:7" ht="14" customHeight="1" x14ac:dyDescent="0.3">
      <c r="A58" s="15" t="s">
        <v>126</v>
      </c>
      <c r="B58" s="15" t="s">
        <v>132</v>
      </c>
      <c r="C58" s="15" t="s">
        <v>197</v>
      </c>
      <c r="D58" s="15">
        <v>133</v>
      </c>
      <c r="E58" s="15" t="s">
        <v>262</v>
      </c>
      <c r="F58" s="15" t="s">
        <v>263</v>
      </c>
      <c r="G58" s="15" t="s">
        <v>264</v>
      </c>
    </row>
    <row r="59" spans="1:7" ht="14" customHeight="1" x14ac:dyDescent="0.3">
      <c r="A59" s="15" t="s">
        <v>126</v>
      </c>
      <c r="B59" s="15" t="s">
        <v>132</v>
      </c>
      <c r="C59" s="15" t="s">
        <v>202</v>
      </c>
      <c r="D59" s="15">
        <v>589</v>
      </c>
      <c r="E59" s="15" t="s">
        <v>262</v>
      </c>
      <c r="F59" s="15" t="s">
        <v>263</v>
      </c>
      <c r="G59" s="15" t="s">
        <v>264</v>
      </c>
    </row>
    <row r="60" spans="1:7" ht="14" customHeight="1" x14ac:dyDescent="0.3">
      <c r="A60" s="15" t="s">
        <v>126</v>
      </c>
      <c r="B60" s="15" t="s">
        <v>132</v>
      </c>
      <c r="C60" s="15" t="s">
        <v>206</v>
      </c>
      <c r="D60" s="15">
        <v>400</v>
      </c>
      <c r="E60" s="15" t="s">
        <v>262</v>
      </c>
      <c r="F60" s="15" t="s">
        <v>263</v>
      </c>
      <c r="G60" s="15" t="s">
        <v>264</v>
      </c>
    </row>
    <row r="61" spans="1:7" ht="14" customHeight="1" x14ac:dyDescent="0.3">
      <c r="A61" s="15" t="s">
        <v>126</v>
      </c>
      <c r="B61" s="15" t="s">
        <v>132</v>
      </c>
      <c r="C61" s="15" t="s">
        <v>211</v>
      </c>
      <c r="D61" s="15">
        <v>103</v>
      </c>
      <c r="E61" s="15" t="s">
        <v>262</v>
      </c>
      <c r="F61" s="15" t="s">
        <v>263</v>
      </c>
      <c r="G61" s="15" t="s">
        <v>264</v>
      </c>
    </row>
    <row r="62" spans="1:7" ht="14" customHeight="1" x14ac:dyDescent="0.3">
      <c r="A62" s="15" t="s">
        <v>126</v>
      </c>
      <c r="B62" s="15" t="s">
        <v>132</v>
      </c>
      <c r="C62" s="15" t="s">
        <v>216</v>
      </c>
      <c r="D62" s="15">
        <v>658</v>
      </c>
      <c r="E62" s="15" t="s">
        <v>262</v>
      </c>
      <c r="F62" s="15" t="s">
        <v>263</v>
      </c>
      <c r="G62" s="15" t="s">
        <v>264</v>
      </c>
    </row>
    <row r="63" spans="1:7" ht="14" customHeight="1" x14ac:dyDescent="0.3">
      <c r="A63" s="15" t="s">
        <v>126</v>
      </c>
      <c r="B63" s="15" t="s">
        <v>132</v>
      </c>
      <c r="C63" s="15" t="s">
        <v>219</v>
      </c>
      <c r="D63" s="15">
        <v>251</v>
      </c>
      <c r="E63" s="15" t="s">
        <v>262</v>
      </c>
      <c r="F63" s="15" t="s">
        <v>263</v>
      </c>
      <c r="G63" s="15" t="s">
        <v>264</v>
      </c>
    </row>
    <row r="64" spans="1:7" ht="14" customHeight="1" x14ac:dyDescent="0.3">
      <c r="A64" s="15" t="s">
        <v>126</v>
      </c>
      <c r="B64" s="15" t="s">
        <v>132</v>
      </c>
      <c r="C64" s="15" t="s">
        <v>222</v>
      </c>
      <c r="D64" s="15">
        <v>66</v>
      </c>
      <c r="E64" s="15" t="s">
        <v>262</v>
      </c>
      <c r="F64" s="15" t="s">
        <v>263</v>
      </c>
      <c r="G64" s="15" t="s">
        <v>264</v>
      </c>
    </row>
    <row r="65" spans="1:7" ht="14" customHeight="1" x14ac:dyDescent="0.3">
      <c r="A65" s="15" t="s">
        <v>126</v>
      </c>
      <c r="B65" s="15" t="s">
        <v>132</v>
      </c>
      <c r="C65" s="15" t="s">
        <v>225</v>
      </c>
      <c r="D65" s="15">
        <v>68</v>
      </c>
      <c r="E65" s="15" t="s">
        <v>262</v>
      </c>
      <c r="F65" s="15" t="s">
        <v>263</v>
      </c>
      <c r="G65" s="15" t="s">
        <v>264</v>
      </c>
    </row>
    <row r="66" spans="1:7" ht="14" customHeight="1" x14ac:dyDescent="0.3">
      <c r="A66" s="15" t="s">
        <v>126</v>
      </c>
      <c r="B66" s="15" t="s">
        <v>132</v>
      </c>
      <c r="C66" s="15" t="s">
        <v>228</v>
      </c>
      <c r="D66" s="15">
        <v>366</v>
      </c>
      <c r="E66" s="15" t="s">
        <v>262</v>
      </c>
      <c r="F66" s="15" t="s">
        <v>263</v>
      </c>
      <c r="G66" s="15" t="s">
        <v>264</v>
      </c>
    </row>
    <row r="67" spans="1:7" ht="14" customHeight="1" x14ac:dyDescent="0.3">
      <c r="A67" s="15" t="s">
        <v>126</v>
      </c>
      <c r="B67" s="15" t="s">
        <v>132</v>
      </c>
      <c r="C67" s="15" t="s">
        <v>231</v>
      </c>
      <c r="D67" s="15">
        <v>416</v>
      </c>
      <c r="E67" s="15" t="s">
        <v>262</v>
      </c>
      <c r="F67" s="15" t="s">
        <v>263</v>
      </c>
      <c r="G67" s="15" t="s">
        <v>264</v>
      </c>
    </row>
    <row r="68" spans="1:7" ht="14" customHeight="1" x14ac:dyDescent="0.3">
      <c r="A68" s="15" t="s">
        <v>126</v>
      </c>
      <c r="B68" s="15" t="s">
        <v>132</v>
      </c>
      <c r="C68" s="15" t="s">
        <v>233</v>
      </c>
      <c r="D68" s="15">
        <v>180</v>
      </c>
      <c r="E68" s="15" t="s">
        <v>262</v>
      </c>
      <c r="F68" s="15" t="s">
        <v>263</v>
      </c>
      <c r="G68" s="15" t="s">
        <v>264</v>
      </c>
    </row>
    <row r="69" spans="1:7" ht="14" customHeight="1" x14ac:dyDescent="0.3">
      <c r="A69" s="15" t="s">
        <v>126</v>
      </c>
      <c r="B69" s="15" t="s">
        <v>132</v>
      </c>
      <c r="C69" s="15" t="s">
        <v>235</v>
      </c>
      <c r="D69" s="15">
        <v>310</v>
      </c>
      <c r="E69" s="15" t="s">
        <v>262</v>
      </c>
      <c r="F69" s="15" t="s">
        <v>263</v>
      </c>
      <c r="G69" s="15" t="s">
        <v>264</v>
      </c>
    </row>
    <row r="70" spans="1:7" ht="14" customHeight="1" x14ac:dyDescent="0.3">
      <c r="A70" s="15" t="s">
        <v>126</v>
      </c>
      <c r="B70" s="15" t="s">
        <v>132</v>
      </c>
      <c r="C70" s="15" t="s">
        <v>237</v>
      </c>
      <c r="D70" s="15">
        <v>252</v>
      </c>
      <c r="E70" s="15" t="s">
        <v>262</v>
      </c>
      <c r="F70" s="15" t="s">
        <v>263</v>
      </c>
      <c r="G70" s="15" t="s">
        <v>264</v>
      </c>
    </row>
    <row r="71" spans="1:7" ht="14" customHeight="1" x14ac:dyDescent="0.3">
      <c r="A71" s="15" t="s">
        <v>126</v>
      </c>
      <c r="B71" s="15" t="s">
        <v>132</v>
      </c>
      <c r="C71" s="15" t="s">
        <v>239</v>
      </c>
      <c r="D71" s="15">
        <v>86</v>
      </c>
      <c r="E71" s="15" t="s">
        <v>262</v>
      </c>
      <c r="F71" s="15" t="s">
        <v>263</v>
      </c>
      <c r="G71" s="15" t="s">
        <v>264</v>
      </c>
    </row>
    <row r="72" spans="1:7" ht="14" customHeight="1" x14ac:dyDescent="0.3">
      <c r="A72" s="15" t="s">
        <v>126</v>
      </c>
      <c r="B72" s="15" t="s">
        <v>132</v>
      </c>
      <c r="C72" s="15" t="s">
        <v>241</v>
      </c>
      <c r="D72" s="15">
        <v>180</v>
      </c>
      <c r="E72" s="15" t="s">
        <v>262</v>
      </c>
      <c r="F72" s="15" t="s">
        <v>263</v>
      </c>
      <c r="G72" s="15" t="s">
        <v>264</v>
      </c>
    </row>
    <row r="73" spans="1:7" ht="14" customHeight="1" x14ac:dyDescent="0.3">
      <c r="A73" s="15" t="s">
        <v>126</v>
      </c>
      <c r="B73" s="15" t="s">
        <v>132</v>
      </c>
      <c r="C73" s="15" t="s">
        <v>243</v>
      </c>
      <c r="D73" s="15">
        <v>52</v>
      </c>
      <c r="E73" s="15" t="s">
        <v>262</v>
      </c>
      <c r="F73" s="15" t="s">
        <v>263</v>
      </c>
      <c r="G73" s="15" t="s">
        <v>264</v>
      </c>
    </row>
    <row r="74" spans="1:7" ht="14" customHeight="1" x14ac:dyDescent="0.3">
      <c r="A74" s="15" t="s">
        <v>126</v>
      </c>
      <c r="B74" s="15" t="s">
        <v>132</v>
      </c>
      <c r="C74" s="15" t="s">
        <v>245</v>
      </c>
      <c r="D74" s="15">
        <v>347</v>
      </c>
      <c r="E74" s="15" t="s">
        <v>262</v>
      </c>
      <c r="F74" s="15" t="s">
        <v>263</v>
      </c>
      <c r="G74" s="15" t="s">
        <v>264</v>
      </c>
    </row>
    <row r="75" spans="1:7" ht="14" customHeight="1" x14ac:dyDescent="0.3">
      <c r="A75" s="15" t="s">
        <v>126</v>
      </c>
      <c r="B75" s="15" t="s">
        <v>132</v>
      </c>
      <c r="C75" s="15" t="s">
        <v>247</v>
      </c>
      <c r="D75" s="15">
        <v>321</v>
      </c>
      <c r="E75" s="15" t="s">
        <v>262</v>
      </c>
      <c r="F75" s="15" t="s">
        <v>263</v>
      </c>
      <c r="G75" s="15" t="s">
        <v>264</v>
      </c>
    </row>
    <row r="76" spans="1:7" ht="14" customHeight="1" x14ac:dyDescent="0.3">
      <c r="A76" s="15" t="s">
        <v>126</v>
      </c>
      <c r="B76" s="15" t="s">
        <v>132</v>
      </c>
      <c r="C76" s="15" t="s">
        <v>249</v>
      </c>
      <c r="D76" s="15">
        <v>666</v>
      </c>
      <c r="E76" s="15" t="s">
        <v>262</v>
      </c>
      <c r="F76" s="15" t="s">
        <v>263</v>
      </c>
      <c r="G76" s="15" t="s">
        <v>264</v>
      </c>
    </row>
    <row r="77" spans="1:7" ht="14" customHeight="1" x14ac:dyDescent="0.3">
      <c r="A77" s="15" t="s">
        <v>126</v>
      </c>
      <c r="B77" s="15" t="s">
        <v>132</v>
      </c>
      <c r="C77" s="15" t="s">
        <v>251</v>
      </c>
      <c r="D77" s="15">
        <v>173</v>
      </c>
      <c r="E77" s="15" t="s">
        <v>262</v>
      </c>
      <c r="F77" s="15" t="s">
        <v>263</v>
      </c>
      <c r="G77" s="15" t="s">
        <v>264</v>
      </c>
    </row>
    <row r="78" spans="1:7" ht="14" customHeight="1" x14ac:dyDescent="0.3">
      <c r="A78" s="15" t="s">
        <v>126</v>
      </c>
      <c r="B78" s="15" t="s">
        <v>132</v>
      </c>
      <c r="C78" s="15" t="s">
        <v>253</v>
      </c>
      <c r="D78" s="15">
        <v>247</v>
      </c>
      <c r="E78" s="15" t="s">
        <v>262</v>
      </c>
      <c r="F78" s="15" t="s">
        <v>263</v>
      </c>
      <c r="G78" s="15" t="s">
        <v>264</v>
      </c>
    </row>
    <row r="79" spans="1:7" ht="14" customHeight="1" x14ac:dyDescent="0.3">
      <c r="A79" s="15" t="s">
        <v>126</v>
      </c>
      <c r="B79" s="15" t="s">
        <v>132</v>
      </c>
      <c r="C79" s="15" t="s">
        <v>255</v>
      </c>
      <c r="D79" s="15">
        <v>115</v>
      </c>
      <c r="E79" s="15" t="s">
        <v>262</v>
      </c>
      <c r="F79" s="15" t="s">
        <v>263</v>
      </c>
      <c r="G79" s="15" t="s">
        <v>264</v>
      </c>
    </row>
    <row r="80" spans="1:7" ht="14" customHeight="1" x14ac:dyDescent="0.3">
      <c r="A80" s="15" t="s">
        <v>126</v>
      </c>
      <c r="B80" s="15" t="s">
        <v>132</v>
      </c>
      <c r="C80" s="15" t="s">
        <v>257</v>
      </c>
      <c r="D80" s="15">
        <v>208</v>
      </c>
      <c r="E80" s="15" t="s">
        <v>262</v>
      </c>
      <c r="F80" s="15" t="s">
        <v>263</v>
      </c>
      <c r="G80" s="15" t="s">
        <v>264</v>
      </c>
    </row>
    <row r="81" spans="1:7" ht="14" customHeight="1" x14ac:dyDescent="0.3">
      <c r="A81" s="15" t="s">
        <v>126</v>
      </c>
      <c r="B81" s="15" t="s">
        <v>132</v>
      </c>
      <c r="C81" s="15" t="s">
        <v>259</v>
      </c>
      <c r="D81" s="15">
        <v>205</v>
      </c>
      <c r="E81" s="15" t="s">
        <v>262</v>
      </c>
      <c r="F81" s="15" t="s">
        <v>263</v>
      </c>
      <c r="G81" s="15" t="s">
        <v>264</v>
      </c>
    </row>
    <row r="82" spans="1:7" ht="14" customHeight="1" x14ac:dyDescent="0.3">
      <c r="A82" s="15" t="s">
        <v>126</v>
      </c>
      <c r="B82" s="15" t="s">
        <v>132</v>
      </c>
      <c r="C82" s="15" t="s">
        <v>261</v>
      </c>
      <c r="D82" s="15">
        <v>7</v>
      </c>
      <c r="E82" s="15" t="s">
        <v>262</v>
      </c>
      <c r="F82" s="15" t="s">
        <v>263</v>
      </c>
      <c r="G82" s="15" t="s">
        <v>264</v>
      </c>
    </row>
    <row r="83" spans="1:7" ht="14" customHeight="1" x14ac:dyDescent="0.3">
      <c r="A83" s="15" t="s">
        <v>126</v>
      </c>
      <c r="B83" s="15" t="s">
        <v>134</v>
      </c>
      <c r="C83" s="15" t="s">
        <v>164</v>
      </c>
      <c r="D83" s="15">
        <v>48</v>
      </c>
      <c r="E83" s="15" t="s">
        <v>262</v>
      </c>
      <c r="F83" s="15" t="s">
        <v>287</v>
      </c>
      <c r="G83" s="212" t="s">
        <v>288</v>
      </c>
    </row>
    <row r="84" spans="1:7" ht="14" customHeight="1" x14ac:dyDescent="0.3">
      <c r="A84" s="15" t="s">
        <v>126</v>
      </c>
      <c r="B84" s="15" t="s">
        <v>133</v>
      </c>
      <c r="C84" s="15" t="s">
        <v>185</v>
      </c>
      <c r="D84" s="15">
        <v>0.155</v>
      </c>
      <c r="E84" s="15" t="s">
        <v>268</v>
      </c>
      <c r="F84" s="15" t="s">
        <v>285</v>
      </c>
      <c r="G84" s="15" t="s">
        <v>286</v>
      </c>
    </row>
    <row r="85" spans="1:7" ht="14" customHeight="1" x14ac:dyDescent="0.3">
      <c r="A85" s="15" t="s">
        <v>126</v>
      </c>
      <c r="B85" s="15" t="s">
        <v>133</v>
      </c>
      <c r="C85" s="15" t="s">
        <v>192</v>
      </c>
      <c r="D85" s="15">
        <v>0.158</v>
      </c>
      <c r="E85" s="15" t="s">
        <v>268</v>
      </c>
      <c r="F85" s="15" t="s">
        <v>285</v>
      </c>
      <c r="G85" s="15" t="s">
        <v>286</v>
      </c>
    </row>
    <row r="86" spans="1:7" ht="14" customHeight="1" x14ac:dyDescent="0.3">
      <c r="A86" s="15" t="s">
        <v>126</v>
      </c>
      <c r="B86" s="15" t="s">
        <v>133</v>
      </c>
      <c r="C86" s="15" t="s">
        <v>163</v>
      </c>
      <c r="D86" s="15">
        <v>0.152</v>
      </c>
      <c r="E86" s="15" t="s">
        <v>268</v>
      </c>
      <c r="F86" s="15" t="s">
        <v>285</v>
      </c>
      <c r="G86" s="15" t="s">
        <v>286</v>
      </c>
    </row>
    <row r="87" spans="1:7" ht="14" customHeight="1" x14ac:dyDescent="0.3">
      <c r="A87" s="15" t="s">
        <v>118</v>
      </c>
      <c r="B87" s="15" t="s">
        <v>145</v>
      </c>
      <c r="C87" s="15" t="s">
        <v>186</v>
      </c>
      <c r="D87" s="15">
        <v>0.68</v>
      </c>
      <c r="E87" s="15" t="s">
        <v>268</v>
      </c>
      <c r="F87" s="15" t="s">
        <v>283</v>
      </c>
      <c r="G87" s="15" t="s">
        <v>284</v>
      </c>
    </row>
    <row r="88" spans="1:7" ht="14" customHeight="1" x14ac:dyDescent="0.3">
      <c r="A88" s="15" t="s">
        <v>118</v>
      </c>
      <c r="B88" s="15" t="s">
        <v>145</v>
      </c>
      <c r="C88" s="15" t="s">
        <v>175</v>
      </c>
      <c r="D88" s="15">
        <v>0.68</v>
      </c>
      <c r="E88" s="15" t="s">
        <v>268</v>
      </c>
      <c r="F88" s="15" t="s">
        <v>283</v>
      </c>
      <c r="G88" s="15" t="s">
        <v>284</v>
      </c>
    </row>
    <row r="89" spans="1:7" ht="14" customHeight="1" x14ac:dyDescent="0.3">
      <c r="A89" s="15" t="s">
        <v>118</v>
      </c>
      <c r="B89" s="15" t="s">
        <v>145</v>
      </c>
      <c r="C89" s="15" t="s">
        <v>198</v>
      </c>
      <c r="D89" s="15">
        <v>0.75</v>
      </c>
      <c r="E89" s="15" t="s">
        <v>268</v>
      </c>
      <c r="F89" s="15" t="s">
        <v>283</v>
      </c>
      <c r="G89" s="15" t="s">
        <v>284</v>
      </c>
    </row>
    <row r="90" spans="1:7" ht="14" customHeight="1" x14ac:dyDescent="0.3">
      <c r="A90" s="15" t="s">
        <v>118</v>
      </c>
      <c r="B90" s="15" t="s">
        <v>145</v>
      </c>
      <c r="C90" s="15" t="s">
        <v>203</v>
      </c>
      <c r="D90" s="15">
        <v>0.25</v>
      </c>
      <c r="E90" s="15" t="s">
        <v>268</v>
      </c>
      <c r="F90" s="15" t="s">
        <v>283</v>
      </c>
      <c r="G90" s="15" t="s">
        <v>284</v>
      </c>
    </row>
    <row r="91" spans="1:7" ht="14" customHeight="1" x14ac:dyDescent="0.3">
      <c r="A91" s="15" t="s">
        <v>118</v>
      </c>
      <c r="B91" s="15" t="s">
        <v>145</v>
      </c>
      <c r="C91" s="15" t="s">
        <v>212</v>
      </c>
      <c r="D91" s="15">
        <v>0.53</v>
      </c>
      <c r="E91" s="15" t="s">
        <v>268</v>
      </c>
      <c r="F91" s="15" t="s">
        <v>283</v>
      </c>
      <c r="G91" s="15" t="s">
        <v>284</v>
      </c>
    </row>
    <row r="92" spans="1:7" ht="14" customHeight="1" x14ac:dyDescent="0.3">
      <c r="A92" s="15" t="s">
        <v>118</v>
      </c>
      <c r="B92" s="15" t="s">
        <v>145</v>
      </c>
      <c r="C92" s="15" t="s">
        <v>193</v>
      </c>
      <c r="D92" s="15">
        <v>0.79</v>
      </c>
      <c r="E92" s="15" t="s">
        <v>268</v>
      </c>
      <c r="F92" s="15" t="s">
        <v>283</v>
      </c>
      <c r="G92" s="15" t="s">
        <v>284</v>
      </c>
    </row>
    <row r="93" spans="1:7" ht="14" customHeight="1" x14ac:dyDescent="0.3">
      <c r="A93" s="15" t="s">
        <v>118</v>
      </c>
      <c r="B93" s="15" t="s">
        <v>145</v>
      </c>
      <c r="C93" s="15" t="s">
        <v>207</v>
      </c>
      <c r="D93" s="15">
        <v>0.53</v>
      </c>
      <c r="E93" s="15" t="s">
        <v>268</v>
      </c>
      <c r="F93" s="15" t="s">
        <v>283</v>
      </c>
      <c r="G93" s="15" t="s">
        <v>284</v>
      </c>
    </row>
    <row r="94" spans="1:7" ht="14" customHeight="1" x14ac:dyDescent="0.3">
      <c r="A94" s="15" t="s">
        <v>118</v>
      </c>
      <c r="B94" s="15" t="s">
        <v>188</v>
      </c>
      <c r="C94" s="15" t="s">
        <v>147</v>
      </c>
      <c r="D94" s="15">
        <v>0.53700000000000003</v>
      </c>
      <c r="E94" s="15" t="s">
        <v>267</v>
      </c>
      <c r="F94" s="15" t="s">
        <v>290</v>
      </c>
      <c r="G94" s="15" t="s">
        <v>291</v>
      </c>
    </row>
  </sheetData>
  <autoFilter ref="A1:G94" xr:uid="{4596B0D8-68A2-4C75-B83A-DF2171AEE492}">
    <sortState xmlns:xlrd2="http://schemas.microsoft.com/office/spreadsheetml/2017/richdata2" ref="A2:G94">
      <sortCondition ref="A1:A94"/>
    </sortState>
  </autoFilter>
  <hyperlinks>
    <hyperlink ref="G46" r:id="rId1" display="https://www.mee.gov.cn/" xr:uid="{ECE7AF92-3063-4656-AA95-47CE3A764629}"/>
    <hyperlink ref="G47" r:id="rId2" xr:uid="{E8A6836B-7612-4246-A0FD-8AC9314A4BCF}"/>
    <hyperlink ref="G52" r:id="rId3" xr:uid="{E8A349F6-484B-4276-974B-08AC7EB14AA0}"/>
    <hyperlink ref="G17" r:id="rId4" xr:uid="{0FCC2C49-6897-49A1-A9D1-31072A948584}"/>
    <hyperlink ref="G18" r:id="rId5" xr:uid="{42901846-DA19-48CD-AC0F-402E9F942F35}"/>
    <hyperlink ref="G19" r:id="rId6" xr:uid="{A9C17E31-38C3-429C-8956-F43F5F03DB36}"/>
    <hyperlink ref="G20" r:id="rId7" xr:uid="{48A12434-722E-4739-A15B-C1856AD9CDF3}"/>
    <hyperlink ref="G21" r:id="rId8" xr:uid="{936E6320-5A76-42C5-A616-4E7C60BDA4AF}"/>
    <hyperlink ref="G22" r:id="rId9" xr:uid="{A947F380-3FFE-4CD3-85C2-90CD88726602}"/>
    <hyperlink ref="G23" r:id="rId10" xr:uid="{D47A8BFB-5B04-4E6A-B4CF-849B91D76A32}"/>
    <hyperlink ref="G24" r:id="rId11" xr:uid="{A897BD3E-82A3-49AE-9CA3-6B4E2E07E681}"/>
    <hyperlink ref="G25" r:id="rId12" xr:uid="{C96DC50A-EC5D-4076-89B6-5548C1550F02}"/>
    <hyperlink ref="G26" r:id="rId13" xr:uid="{959E8ADD-A2C2-49AF-B431-802F1D39DA7C}"/>
    <hyperlink ref="G27" r:id="rId14" xr:uid="{DABB1D55-511E-4F51-A3CF-D05440158BAA}"/>
    <hyperlink ref="G28" r:id="rId15" xr:uid="{CA128955-9FE7-4369-8EBB-F2DAA52A7BEC}"/>
    <hyperlink ref="G29" r:id="rId16" xr:uid="{17615596-2167-466C-BEC8-BD3BD78BD267}"/>
    <hyperlink ref="G30" r:id="rId17" xr:uid="{EA6F9556-A1A5-4D20-8362-C9D6DF2A8A7E}"/>
    <hyperlink ref="G31" r:id="rId18" xr:uid="{2501359B-C6C0-4DB5-90A2-EA11322D9AEC}"/>
    <hyperlink ref="G32" r:id="rId19" xr:uid="{F6C07F5C-4868-4D8A-8395-52ECD511AD4D}"/>
    <hyperlink ref="G33" r:id="rId20" xr:uid="{9761B94C-1893-4782-BA8C-4F7E5E4E4723}"/>
    <hyperlink ref="G34" r:id="rId21" xr:uid="{C458250B-7DA4-4299-B93E-A532BBF4E41A}"/>
    <hyperlink ref="G35" r:id="rId22" xr:uid="{D3239878-AAB8-4A18-ADAF-7E5A5FDE2DB1}"/>
    <hyperlink ref="G36" r:id="rId23" xr:uid="{A4D84865-F0BA-4BEF-A845-F067DEFCC26E}"/>
    <hyperlink ref="G37" r:id="rId24" xr:uid="{C1EB855C-03CC-412E-A165-C9208286A5D5}"/>
    <hyperlink ref="G38" r:id="rId25" xr:uid="{0E5A9A59-35CA-43D2-AD20-1697ECF2C473}"/>
    <hyperlink ref="G39" r:id="rId26" xr:uid="{668FD598-5BFD-42B4-8A1C-61305AD7956B}"/>
    <hyperlink ref="G40" r:id="rId27" xr:uid="{77BC8EBB-9ACC-4900-A0C9-953CDCAE3C74}"/>
    <hyperlink ref="G41" r:id="rId28" xr:uid="{0BC7FF15-A21F-44E1-827A-C715B084ECCC}"/>
    <hyperlink ref="G42" r:id="rId29" xr:uid="{702457D8-1834-485E-A132-1B3A2A30C7A8}"/>
    <hyperlink ref="G43" r:id="rId30" xr:uid="{7E803B16-A07C-4153-908E-DC914BBAB938}"/>
    <hyperlink ref="G44" r:id="rId31" xr:uid="{9E807E8A-2159-42F6-A176-1F3CA1E9E0F6}"/>
    <hyperlink ref="G45" r:id="rId32" xr:uid="{5BB05A6E-871B-422E-A639-B38FBC04ECD6}"/>
    <hyperlink ref="G83" r:id="rId33" xr:uid="{4BABF1A5-3DB1-4E53-9FE3-833ADF30D6BE}"/>
    <hyperlink ref="G49" r:id="rId34" xr:uid="{758A726C-DF2A-4597-8DE3-9C4F901070AA}"/>
    <hyperlink ref="G50" r:id="rId35" xr:uid="{E2BC916B-E35E-4403-BF47-F4E90FCE1B31}"/>
    <hyperlink ref="G2" r:id="rId36" xr:uid="{34FC83A3-B6DE-4C4F-83CE-4D5BAE9972F7}"/>
    <hyperlink ref="G3" r:id="rId37" xr:uid="{1DA78FF8-664B-49F8-A9CC-56DA7F7E9DEA}"/>
  </hyperlinks>
  <pageMargins left="0.7" right="0.7" top="0.75" bottom="0.75" header="0.3" footer="0.3"/>
  <pageSetup orientation="portrait" verticalDpi="300"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26</vt:i4>
      </vt:variant>
    </vt:vector>
  </HeadingPairs>
  <TitlesOfParts>
    <vt:vector size="34" baseType="lpstr">
      <vt:lpstr>Instructions 指引</vt:lpstr>
      <vt:lpstr>PN-Material Targets 零件号 - 材料目标</vt:lpstr>
      <vt:lpstr>Dropdown</vt:lpstr>
      <vt:lpstr>Primary Data主要数据</vt:lpstr>
      <vt:lpstr>Energy Consumption</vt:lpstr>
      <vt:lpstr>Emission Factor</vt:lpstr>
      <vt:lpstr>Definitions 定义</vt:lpstr>
      <vt:lpstr>Emission Factors Sources</vt:lpstr>
      <vt:lpstr>Americas</vt:lpstr>
      <vt:lpstr>Argentina</vt:lpstr>
      <vt:lpstr>Asia</vt:lpstr>
      <vt:lpstr>Australia</vt:lpstr>
      <vt:lpstr>Brazil</vt:lpstr>
      <vt:lpstr>Canada</vt:lpstr>
      <vt:lpstr>'Emission Factor'!Custom</vt:lpstr>
      <vt:lpstr>EU</vt:lpstr>
      <vt:lpstr>Europe</vt:lpstr>
      <vt:lpstr>HongKong</vt:lpstr>
      <vt:lpstr>India</vt:lpstr>
      <vt:lpstr>Indonesia</vt:lpstr>
      <vt:lpstr>Japan</vt:lpstr>
      <vt:lpstr>Kenya</vt:lpstr>
      <vt:lpstr>Malaysia</vt:lpstr>
      <vt:lpstr>Mexico</vt:lpstr>
      <vt:lpstr>NewZealand</vt:lpstr>
      <vt:lpstr>Other</vt:lpstr>
      <vt:lpstr>PRofChina</vt:lpstr>
      <vt:lpstr>SaudiArabia</vt:lpstr>
      <vt:lpstr>Singapore</vt:lpstr>
      <vt:lpstr>Switzerland</vt:lpstr>
      <vt:lpstr>Taiwan</vt:lpstr>
      <vt:lpstr>Thailand</vt:lpstr>
      <vt:lpstr>UK</vt:lpstr>
      <vt:lpstr>USandPuertoRico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Mercedes Vazquez</dc:creator>
  <cp:lastModifiedBy>Amber Turnquist</cp:lastModifiedBy>
  <dcterms:created xsi:type="dcterms:W3CDTF">2024-07-08T18:28:20Z</dcterms:created>
  <dcterms:modified xsi:type="dcterms:W3CDTF">2024-07-15T17:56:16Z</dcterms:modified>
</cp:coreProperties>
</file>