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66925"/>
  <mc:AlternateContent xmlns:mc="http://schemas.openxmlformats.org/markup-compatibility/2006">
    <mc:Choice Requires="x15">
      <x15ac:absPath xmlns:x15ac="http://schemas.microsoft.com/office/spreadsheetml/2010/11/ac" url="C:\Users\gdlluzmv\Box\GPSC Sustainability Team Work Folder\Renewable Energy\"/>
    </mc:Choice>
  </mc:AlternateContent>
  <xr:revisionPtr revIDLastSave="0" documentId="13_ncr:1_{C50768FE-F07D-4870-8C48-9959A457FAB5}" xr6:coauthVersionLast="47" xr6:coauthVersionMax="47" xr10:uidLastSave="{00000000-0000-0000-0000-000000000000}"/>
  <bookViews>
    <workbookView xWindow="28680" yWindow="-120" windowWidth="29040" windowHeight="15840" activeTab="2" xr2:uid="{D9E85665-7838-4CBE-8A46-274F7BCC822E}"/>
  </bookViews>
  <sheets>
    <sheet name="Instructions 说明" sheetId="8" r:id="rId1"/>
    <sheet name="Data Validation Tab" sheetId="3" state="hidden" r:id="rId2"/>
    <sheet name="Energy Consumption Global全球能源消耗" sheetId="2" r:id="rId3"/>
    <sheet name="Scrap and GHG Tab 废料和温室气体页" sheetId="7" r:id="rId4"/>
    <sheet name="Energy Conversions Tab 能量转换页" sheetId="5" r:id="rId5"/>
    <sheet name="Definitions Tab 定义页" sheetId="6" r:id="rId6"/>
  </sheets>
  <externalReferences>
    <externalReference r:id="rId7"/>
    <externalReference r:id="rId8"/>
    <externalReference r:id="rId9"/>
    <externalReference r:id="rId10"/>
    <externalReference r:id="rId11"/>
    <externalReference r:id="rId12"/>
  </externalReferences>
  <definedNames>
    <definedName name="\a">'[1]FA-LISTING'!#REF!</definedName>
    <definedName name="\p">'[1]FA-LISTING'!#REF!</definedName>
    <definedName name="__B119743">#REF!</definedName>
    <definedName name="__B197640">#REF!</definedName>
    <definedName name="_B119743">#REF!</definedName>
    <definedName name="_B197640">#REF!</definedName>
    <definedName name="a">[2]Sheet3!$A$1:$A$5</definedName>
    <definedName name="B">#REF!</definedName>
    <definedName name="BLDG">'[1]FA-LISTING'!#REF!</definedName>
    <definedName name="BLDGIMP">'[1]FA-LISTING'!#REF!</definedName>
    <definedName name="BLDGREV">'[1]FA-LISTING'!#REF!</definedName>
    <definedName name="Closed">#REF!</definedName>
    <definedName name="COMP">'[1]FA-LISTING'!#REF!</definedName>
    <definedName name="Disposition">[3]list!$A$4:$A$6</definedName>
    <definedName name="FF">'[1]FA-LISTING'!#REF!</definedName>
    <definedName name="FGI">'[4]FGI-TEWKS'!$A$1:$X$297</definedName>
    <definedName name="FORK">'[1]FA-LISTING'!#REF!</definedName>
    <definedName name="GPO">[5]Sheet3!$A$1:$A$5</definedName>
    <definedName name="GPONAME">#REF!</definedName>
    <definedName name="LANDIMP">'[1]FA-LISTING'!#REF!</definedName>
    <definedName name="LANDREV">'[1]FA-LISTING'!#REF!</definedName>
    <definedName name="MaxSeq">#REF!</definedName>
    <definedName name="MT">'[6]Input Giovanni'!#REF!</definedName>
    <definedName name="MV">'[1]FA-LISTING'!#REF!</definedName>
    <definedName name="NamedRange1">#REF!</definedName>
    <definedName name="NamedRange2">#REF!</definedName>
    <definedName name="OE">'[1]FA-LISTING'!#REF!</definedName>
    <definedName name="Open">#REF!</definedName>
    <definedName name="P">#REF!</definedName>
    <definedName name="P_M">'[1]FA-LISTING'!#REF!</definedName>
    <definedName name="_xlnm.Print_Area" localSheetId="0">'Instructions 说明'!$A$1:$L$21</definedName>
    <definedName name="Prototype">#REF!</definedName>
    <definedName name="pullahead">#REF!</definedName>
    <definedName name="quickturn">#REF!</definedName>
    <definedName name="SerialNumbers">'[4]Serialized Inventory'!$A$1:$Z$200</definedName>
    <definedName name="table1">#REF!</definedName>
    <definedName name="table2">#REF!</definedName>
    <definedName name="Yes_N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8" i="5" l="1"/>
  <c r="E57" i="5"/>
  <c r="E56" i="5"/>
  <c r="E55" i="5"/>
  <c r="E54" i="5"/>
  <c r="E53" i="5"/>
  <c r="E52" i="5"/>
  <c r="E51" i="5"/>
  <c r="E50" i="5"/>
  <c r="K28" i="5"/>
  <c r="J28" i="5"/>
  <c r="W45" i="5"/>
  <c r="W44" i="5"/>
  <c r="W25" i="5"/>
  <c r="W24" i="5"/>
  <c r="N22" i="5"/>
  <c r="N23" i="5"/>
  <c r="U25" i="5"/>
  <c r="U24" i="5"/>
  <c r="N46" i="5"/>
  <c r="O46" i="5"/>
  <c r="O26" i="5"/>
  <c r="N26" i="5"/>
  <c r="U45" i="5"/>
  <c r="U44" i="5"/>
  <c r="N43" i="5"/>
  <c r="N42" i="5"/>
  <c r="N65" i="5"/>
  <c r="N62" i="5"/>
  <c r="C87" i="5"/>
  <c r="C77" i="5"/>
  <c r="C63" i="5"/>
  <c r="C64" i="5"/>
  <c r="C62" i="5"/>
  <c r="D48" i="5"/>
  <c r="C48" i="5"/>
  <c r="C45" i="5"/>
  <c r="D39" i="5"/>
  <c r="C39" i="5"/>
  <c r="C37" i="5"/>
  <c r="J64" i="5"/>
  <c r="J48" i="5"/>
  <c r="K48" i="5"/>
  <c r="K39" i="5"/>
  <c r="J39" i="5"/>
  <c r="J27" i="5"/>
  <c r="G27" i="5"/>
  <c r="D27" i="5"/>
  <c r="C27" i="5"/>
  <c r="C25" i="5"/>
  <c r="C23" i="5"/>
  <c r="C22" i="5"/>
  <c r="C18" i="5"/>
  <c r="D17" i="5"/>
  <c r="D16" i="5"/>
  <c r="C15" i="5"/>
  <c r="D14" i="5"/>
  <c r="D13" i="5"/>
  <c r="C12" i="5"/>
  <c r="D10" i="5"/>
  <c r="D9" i="5"/>
  <c r="D8" i="5"/>
  <c r="D7" i="5"/>
  <c r="C6" i="5"/>
  <c r="C5" i="5"/>
  <c r="C2" i="5"/>
  <c r="B37" i="6"/>
  <c r="B36" i="6"/>
  <c r="B35" i="6"/>
  <c r="B34" i="6"/>
  <c r="B33" i="6"/>
  <c r="B32" i="6"/>
  <c r="D1" i="6"/>
  <c r="C1" i="6"/>
  <c r="A1" i="6"/>
  <c r="B68" i="6"/>
  <c r="A67" i="6"/>
  <c r="B66" i="6"/>
  <c r="A65" i="6"/>
  <c r="B64" i="6"/>
  <c r="B63" i="6"/>
  <c r="B62" i="6"/>
  <c r="A61" i="6"/>
  <c r="A60" i="6"/>
  <c r="A59" i="6"/>
  <c r="D68" i="6" l="1"/>
  <c r="D67" i="6"/>
  <c r="D66" i="6"/>
  <c r="D65" i="6"/>
  <c r="D64" i="6"/>
  <c r="D63" i="6"/>
  <c r="D62" i="6"/>
  <c r="D61" i="6"/>
  <c r="D60" i="6"/>
  <c r="D59" i="6"/>
  <c r="D58" i="6"/>
  <c r="D57" i="6"/>
  <c r="D56" i="6"/>
  <c r="D55" i="6"/>
  <c r="B58" i="6"/>
  <c r="B57" i="6"/>
  <c r="B56" i="6"/>
  <c r="B55" i="6"/>
  <c r="D54" i="6"/>
  <c r="A54" i="6"/>
  <c r="D53" i="6"/>
  <c r="D52" i="6"/>
  <c r="D51" i="6"/>
  <c r="D50" i="6"/>
  <c r="D49" i="6"/>
  <c r="B53" i="6"/>
  <c r="B52" i="6"/>
  <c r="B51" i="6"/>
  <c r="B50" i="6"/>
  <c r="B49" i="6"/>
  <c r="D48" i="6"/>
  <c r="D47" i="6"/>
  <c r="D46" i="6"/>
  <c r="D45" i="6"/>
  <c r="D44" i="6"/>
  <c r="D43" i="6"/>
  <c r="A48" i="6" l="1"/>
  <c r="A47" i="6"/>
  <c r="A46" i="6"/>
  <c r="A45" i="6"/>
  <c r="A44" i="6"/>
  <c r="A43" i="6"/>
  <c r="B42" i="6"/>
  <c r="B41" i="6"/>
  <c r="B40" i="6"/>
  <c r="B39" i="6"/>
  <c r="B38" i="6"/>
  <c r="B31" i="6"/>
  <c r="D42" i="6"/>
  <c r="D41" i="6"/>
  <c r="D40" i="6"/>
  <c r="D39" i="6"/>
  <c r="D38" i="6"/>
  <c r="D37" i="6"/>
  <c r="D36" i="6"/>
  <c r="D35" i="6"/>
  <c r="D34" i="6"/>
  <c r="D33" i="6"/>
  <c r="D32" i="6"/>
  <c r="D31" i="6"/>
  <c r="D30" i="6"/>
  <c r="A30" i="6"/>
  <c r="D24" i="6"/>
  <c r="D23" i="6"/>
  <c r="D29" i="6"/>
  <c r="D28" i="6"/>
  <c r="D27" i="6"/>
  <c r="D26" i="6"/>
  <c r="D25" i="6"/>
  <c r="B29" i="6"/>
  <c r="B28" i="6"/>
  <c r="B27" i="6"/>
  <c r="B26" i="6"/>
  <c r="B25" i="6"/>
  <c r="A24" i="6"/>
  <c r="D22" i="6"/>
  <c r="D21" i="6"/>
  <c r="D20" i="6"/>
  <c r="D19" i="6"/>
  <c r="D18" i="6"/>
  <c r="D17" i="6"/>
  <c r="D16" i="6"/>
  <c r="D15" i="6"/>
  <c r="D14" i="6"/>
  <c r="D13" i="6"/>
  <c r="B22" i="6"/>
  <c r="B21" i="6"/>
  <c r="B20" i="6"/>
  <c r="B19" i="6"/>
  <c r="B18" i="6"/>
  <c r="B17" i="6"/>
  <c r="B16" i="6"/>
  <c r="B15" i="6"/>
  <c r="B14" i="6"/>
  <c r="B13" i="6"/>
  <c r="D12" i="6"/>
  <c r="D11" i="6"/>
  <c r="D10" i="6"/>
  <c r="D9" i="6"/>
  <c r="D8" i="6"/>
  <c r="D7" i="6"/>
  <c r="D6" i="6"/>
  <c r="D5" i="6"/>
  <c r="D4" i="6"/>
  <c r="D3" i="6"/>
  <c r="D2" i="6"/>
  <c r="A12" i="6"/>
  <c r="A11" i="6"/>
  <c r="A10" i="6"/>
  <c r="B9" i="6"/>
  <c r="B8" i="6"/>
  <c r="B7" i="6"/>
  <c r="B6" i="6"/>
  <c r="B5" i="6"/>
  <c r="B4" i="6"/>
  <c r="B3" i="6"/>
  <c r="A2" i="6"/>
  <c r="F33" i="7"/>
  <c r="E33" i="7"/>
  <c r="D33" i="7"/>
  <c r="C33" i="7"/>
  <c r="B33" i="7"/>
  <c r="A33" i="7"/>
  <c r="D28" i="7"/>
  <c r="C28" i="7"/>
  <c r="B28" i="7"/>
  <c r="A28" i="7"/>
  <c r="A26" i="7"/>
  <c r="A25" i="7"/>
  <c r="A23" i="7"/>
  <c r="F17" i="7"/>
  <c r="E17" i="7"/>
  <c r="D17" i="7"/>
  <c r="C17" i="7"/>
  <c r="B17" i="7"/>
  <c r="A17" i="7"/>
  <c r="G13" i="7"/>
  <c r="F13" i="7"/>
  <c r="E13" i="7"/>
  <c r="D13" i="7"/>
  <c r="C13" i="7"/>
  <c r="B13" i="7"/>
  <c r="A13" i="7"/>
  <c r="A10" i="7"/>
  <c r="G6" i="7"/>
  <c r="F6" i="7"/>
  <c r="E6" i="7"/>
  <c r="D6" i="7"/>
  <c r="C6" i="7"/>
  <c r="B6" i="7"/>
  <c r="A6" i="7"/>
  <c r="A4" i="7"/>
  <c r="A3" i="7"/>
  <c r="A1" i="7"/>
  <c r="D94" i="2"/>
  <c r="C94" i="2"/>
  <c r="B94" i="2"/>
  <c r="A94" i="2"/>
  <c r="C90" i="2"/>
  <c r="B90" i="2"/>
  <c r="A90" i="2"/>
  <c r="A88" i="2"/>
  <c r="F65" i="2"/>
  <c r="E65" i="2"/>
  <c r="D65" i="2"/>
  <c r="C65" i="2"/>
  <c r="B65" i="2"/>
  <c r="A65" i="2"/>
  <c r="A62" i="2"/>
  <c r="A52" i="2"/>
  <c r="A44" i="2"/>
  <c r="A36" i="2"/>
  <c r="A35" i="2"/>
  <c r="A27" i="2"/>
  <c r="A18" i="2"/>
  <c r="H17" i="2"/>
  <c r="G17" i="2"/>
  <c r="F17" i="2"/>
  <c r="E17" i="2"/>
  <c r="D17" i="2"/>
  <c r="D16" i="2"/>
  <c r="C16" i="2"/>
  <c r="B16" i="2"/>
  <c r="A16" i="2"/>
  <c r="A14" i="2"/>
  <c r="H10" i="2"/>
  <c r="G10" i="2"/>
  <c r="F10" i="2"/>
  <c r="E10" i="2"/>
  <c r="D10" i="2"/>
  <c r="B10" i="2"/>
  <c r="A10" i="2" l="1"/>
  <c r="E9" i="2"/>
  <c r="A8" i="2"/>
  <c r="A7" i="2"/>
  <c r="A6" i="2"/>
  <c r="D4" i="2"/>
  <c r="D3" i="2"/>
  <c r="D2" i="2"/>
  <c r="A2" i="2"/>
  <c r="A1" i="2"/>
  <c r="C4" i="8"/>
  <c r="A14" i="8" l="1"/>
  <c r="C13" i="8"/>
  <c r="C12" i="8"/>
  <c r="C11" i="8"/>
  <c r="C10" i="8"/>
  <c r="C9" i="8"/>
  <c r="C8" i="8"/>
  <c r="C7" i="8"/>
  <c r="C6" i="8"/>
  <c r="C5" i="8"/>
  <c r="A3" i="8"/>
  <c r="A1" i="8"/>
  <c r="H73" i="5" l="1"/>
  <c r="H72" i="5"/>
  <c r="H71" i="5"/>
  <c r="H70" i="5"/>
  <c r="H69" i="5"/>
  <c r="H68" i="5"/>
  <c r="H67" i="5"/>
  <c r="I67" i="5" s="1"/>
  <c r="K67" i="5" s="1"/>
  <c r="E71" i="5"/>
  <c r="E72" i="5"/>
  <c r="E73" i="5"/>
  <c r="E74" i="5"/>
  <c r="H74" i="5"/>
  <c r="E70" i="5"/>
  <c r="E69" i="5"/>
  <c r="E68" i="5"/>
  <c r="B26" i="7" l="1"/>
  <c r="B25" i="7"/>
  <c r="B4" i="7"/>
  <c r="B3" i="7"/>
  <c r="I74" i="5"/>
  <c r="K74" i="5" s="1"/>
  <c r="I73" i="5"/>
  <c r="K73" i="5" s="1"/>
  <c r="I72" i="5"/>
  <c r="K72" i="5" s="1"/>
  <c r="I71" i="5"/>
  <c r="K71" i="5" s="1"/>
  <c r="I69" i="5"/>
  <c r="K69" i="5" s="1"/>
  <c r="I68" i="5"/>
  <c r="K68" i="5" s="1"/>
  <c r="I70" i="5"/>
  <c r="K70" i="5" s="1"/>
  <c r="F74" i="5"/>
  <c r="D74" i="5" s="1"/>
  <c r="F73" i="5"/>
  <c r="D73" i="5" s="1"/>
  <c r="F72" i="5"/>
  <c r="D72" i="5" s="1"/>
  <c r="F71" i="5"/>
  <c r="D71" i="5" s="1"/>
  <c r="F70" i="5"/>
  <c r="D70" i="5" s="1"/>
  <c r="F69" i="5"/>
  <c r="D69" i="5" s="1"/>
  <c r="F68" i="5"/>
  <c r="D68" i="5" s="1"/>
  <c r="I51" i="5"/>
  <c r="K51" i="5" s="1"/>
  <c r="I52" i="5"/>
  <c r="K52" i="5" s="1"/>
  <c r="I53" i="5"/>
  <c r="K53" i="5" s="1"/>
  <c r="I54" i="5"/>
  <c r="K54" i="5" s="1"/>
  <c r="I55" i="5"/>
  <c r="K55" i="5" s="1"/>
  <c r="I56" i="5"/>
  <c r="K56" i="5" s="1"/>
  <c r="I57" i="5"/>
  <c r="K57" i="5" s="1"/>
  <c r="I58" i="5"/>
  <c r="K58" i="5" s="1"/>
  <c r="I50" i="5"/>
  <c r="K50" i="5" s="1"/>
  <c r="E30" i="5"/>
  <c r="I30" i="5" s="1"/>
  <c r="K30" i="5" s="1"/>
  <c r="F30" i="5"/>
  <c r="H30" i="5" s="1"/>
  <c r="J30" i="5" s="1"/>
  <c r="R4" i="3"/>
  <c r="R5" i="3"/>
  <c r="R6" i="3"/>
  <c r="R7" i="3"/>
  <c r="R8" i="3"/>
  <c r="R9" i="3"/>
  <c r="R10" i="3"/>
  <c r="R11" i="3"/>
  <c r="R12" i="3"/>
  <c r="R13" i="3"/>
  <c r="R3" i="3"/>
  <c r="E34" i="5"/>
  <c r="F34" i="5"/>
  <c r="H34" i="5" s="1"/>
  <c r="J34" i="5" s="1"/>
  <c r="R66" i="3"/>
  <c r="R67" i="3"/>
  <c r="R68" i="3"/>
  <c r="R69" i="3"/>
  <c r="R70" i="3"/>
  <c r="R71" i="3"/>
  <c r="R72" i="3"/>
  <c r="R73" i="3"/>
  <c r="R74" i="3"/>
  <c r="R75" i="3"/>
  <c r="R65" i="3"/>
  <c r="E33" i="5"/>
  <c r="I33" i="5" s="1"/>
  <c r="K33" i="5" s="1"/>
  <c r="F33" i="5"/>
  <c r="H33" i="5" s="1"/>
  <c r="J33" i="5" s="1"/>
  <c r="R51" i="3"/>
  <c r="R52" i="3"/>
  <c r="R53" i="3"/>
  <c r="R54" i="3"/>
  <c r="R55" i="3"/>
  <c r="R56" i="3"/>
  <c r="R57" i="3"/>
  <c r="R58" i="3"/>
  <c r="R59" i="3"/>
  <c r="R60" i="3"/>
  <c r="R50" i="3"/>
  <c r="E32" i="5"/>
  <c r="I32" i="5" s="1"/>
  <c r="K32" i="5" s="1"/>
  <c r="F32" i="5"/>
  <c r="H32" i="5" s="1"/>
  <c r="J32" i="5" s="1"/>
  <c r="F31" i="5"/>
  <c r="H31" i="5" s="1"/>
  <c r="J31" i="5" s="1"/>
  <c r="R43" i="3"/>
  <c r="R33" i="3"/>
  <c r="R38" i="3" s="1"/>
  <c r="E31" i="5"/>
  <c r="I31" i="5" s="1"/>
  <c r="K31" i="5" s="1"/>
  <c r="R25" i="3"/>
  <c r="R18" i="3"/>
  <c r="Q59" i="5"/>
  <c r="Q48" i="5"/>
  <c r="Q49" i="5"/>
  <c r="Q50" i="5"/>
  <c r="Q51" i="5"/>
  <c r="Q52" i="5"/>
  <c r="Q53" i="5"/>
  <c r="Q54" i="5"/>
  <c r="Q55" i="5"/>
  <c r="Q56" i="5"/>
  <c r="Q57" i="5"/>
  <c r="Q58" i="5"/>
  <c r="Q47" i="5"/>
  <c r="R17" i="3"/>
  <c r="R26" i="3" s="1"/>
  <c r="E42" i="5"/>
  <c r="I42" i="5" s="1"/>
  <c r="K42" i="5" s="1"/>
  <c r="AE7" i="3"/>
  <c r="AE6" i="3"/>
  <c r="AE5" i="3"/>
  <c r="AE4" i="3"/>
  <c r="AE3" i="3"/>
  <c r="AE2" i="3"/>
  <c r="E41" i="5"/>
  <c r="I41" i="5" s="1"/>
  <c r="K41" i="5" s="1"/>
  <c r="AA6" i="3"/>
  <c r="Z5" i="3"/>
  <c r="AA5" i="3" s="1"/>
  <c r="AA4" i="3"/>
  <c r="Z2" i="3"/>
  <c r="AA2" i="3" s="1"/>
  <c r="R37" i="3" l="1"/>
  <c r="R35" i="3"/>
  <c r="R24" i="3"/>
  <c r="R22" i="3"/>
  <c r="R34" i="3"/>
  <c r="R23" i="3"/>
  <c r="R44" i="3"/>
  <c r="R36" i="3"/>
  <c r="R21" i="3"/>
  <c r="R42" i="3"/>
  <c r="R28" i="3"/>
  <c r="R20" i="3"/>
  <c r="R41" i="3"/>
  <c r="R27" i="3"/>
  <c r="R19" i="3"/>
  <c r="R40" i="3"/>
  <c r="R39" i="3"/>
  <c r="I34" i="5"/>
  <c r="K34" i="5" s="1"/>
  <c r="T47" i="5"/>
  <c r="V47" i="5" s="1"/>
  <c r="S47" i="5"/>
  <c r="U47" i="5" s="1"/>
  <c r="S49" i="5"/>
  <c r="U49" i="5" s="1"/>
  <c r="T49" i="5"/>
  <c r="V49" i="5" s="1"/>
  <c r="T58" i="5"/>
  <c r="V58" i="5" s="1"/>
  <c r="S58" i="5"/>
  <c r="U58" i="5" s="1"/>
  <c r="S56" i="5"/>
  <c r="U56" i="5" s="1"/>
  <c r="T56" i="5"/>
  <c r="V56" i="5" s="1"/>
  <c r="S48" i="5"/>
  <c r="U48" i="5" s="1"/>
  <c r="T48" i="5"/>
  <c r="V48" i="5" s="1"/>
  <c r="T50" i="5"/>
  <c r="V50" i="5" s="1"/>
  <c r="S50" i="5"/>
  <c r="U50" i="5" s="1"/>
  <c r="S57" i="5"/>
  <c r="U57" i="5" s="1"/>
  <c r="T57" i="5"/>
  <c r="V57" i="5" s="1"/>
  <c r="T55" i="5"/>
  <c r="V55" i="5" s="1"/>
  <c r="S55" i="5"/>
  <c r="U55" i="5" s="1"/>
  <c r="T54" i="5"/>
  <c r="V54" i="5" s="1"/>
  <c r="S54" i="5"/>
  <c r="U54" i="5" s="1"/>
  <c r="S51" i="5"/>
  <c r="U51" i="5" s="1"/>
  <c r="T51" i="5"/>
  <c r="V51" i="5" s="1"/>
  <c r="S53" i="5"/>
  <c r="U53" i="5" s="1"/>
  <c r="T53" i="5"/>
  <c r="V53" i="5" s="1"/>
  <c r="T52" i="5"/>
  <c r="V52" i="5" s="1"/>
  <c r="S52" i="5"/>
  <c r="U52" i="5" s="1"/>
  <c r="P59" i="5"/>
  <c r="Q28" i="5"/>
  <c r="T28" i="5" s="1"/>
  <c r="V28" i="5" s="1"/>
  <c r="Q29" i="5"/>
  <c r="T29" i="5" s="1"/>
  <c r="V29" i="5" s="1"/>
  <c r="Q30" i="5"/>
  <c r="T30" i="5" s="1"/>
  <c r="V30" i="5" s="1"/>
  <c r="Q31" i="5"/>
  <c r="T31" i="5" s="1"/>
  <c r="V31" i="5" s="1"/>
  <c r="Q32" i="5"/>
  <c r="T32" i="5" s="1"/>
  <c r="V32" i="5" s="1"/>
  <c r="Q33" i="5"/>
  <c r="T33" i="5" s="1"/>
  <c r="V33" i="5" s="1"/>
  <c r="Q34" i="5"/>
  <c r="T34" i="5" s="1"/>
  <c r="V34" i="5" s="1"/>
  <c r="Q35" i="5"/>
  <c r="T35" i="5" s="1"/>
  <c r="V35" i="5" s="1"/>
  <c r="Q36" i="5"/>
  <c r="T36" i="5" s="1"/>
  <c r="V36" i="5" s="1"/>
  <c r="Q37" i="5"/>
  <c r="T37" i="5" s="1"/>
  <c r="V37" i="5" s="1"/>
  <c r="Q38" i="5"/>
  <c r="T38" i="5" s="1"/>
  <c r="V38" i="5" s="1"/>
  <c r="Q39" i="5"/>
  <c r="Q27" i="5"/>
  <c r="T27" i="5" s="1"/>
  <c r="V27" i="5" s="1"/>
  <c r="O59" i="5"/>
  <c r="O39" i="5"/>
  <c r="T39" i="5" l="1"/>
  <c r="V39" i="5" s="1"/>
  <c r="T59" i="5"/>
  <c r="V59" i="5" s="1"/>
  <c r="S36" i="5"/>
  <c r="U36" i="5" s="1"/>
  <c r="S59" i="5"/>
  <c r="U59" i="5" s="1"/>
  <c r="S34" i="5"/>
  <c r="U34" i="5" s="1"/>
  <c r="S33" i="5"/>
  <c r="U33" i="5" s="1"/>
  <c r="S32" i="5"/>
  <c r="U32" i="5" s="1"/>
  <c r="S27" i="5"/>
  <c r="U27" i="5" s="1"/>
  <c r="S31" i="5"/>
  <c r="U31" i="5" s="1"/>
  <c r="S38" i="5"/>
  <c r="U38" i="5" s="1"/>
  <c r="S30" i="5"/>
  <c r="U30" i="5" s="1"/>
  <c r="S37" i="5"/>
  <c r="U37" i="5" s="1"/>
  <c r="S29" i="5"/>
  <c r="U29" i="5" s="1"/>
  <c r="S28" i="5"/>
  <c r="U28" i="5" s="1"/>
  <c r="S35" i="5"/>
  <c r="U35" i="5" s="1"/>
  <c r="F11" i="2"/>
  <c r="E11" i="2"/>
  <c r="S39" i="5" l="1"/>
  <c r="U39" i="5" s="1"/>
  <c r="G11" i="2"/>
  <c r="H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tc={C2CA39CB-E87C-4B1A-9B9B-01BDC5558DF8}</author>
    <author>tc={4D8FAEDE-38D4-4BC4-B69D-FA65C6C006FC}</author>
    <author>tc={5DB5E393-D578-4BC3-B19B-EEAF72705853}</author>
    <author>tc={3057457F-400E-4758-A0A2-EB50594666DA}</author>
    <author>tc={4B5DC24D-05DB-4641-8728-2328F2AB9BAA}</author>
    <author>tc={D25C7D3E-2174-4BA0-AF41-63A3A4F22208}</author>
    <author>tc={19DB053D-9610-4D71-BB14-F3F85F32325E}</author>
  </authors>
  <commentList>
    <comment ref="A10" authorId="0" shapeId="0" xr:uid="{C2CA39CB-E87C-4B1A-9B9B-01BDC5558DF8}">
      <text>
        <t>[Threaded comment]
Your version of Excel allows you to read this threaded comment; however, any edits to it will get removed if the file is opened in a newer version of Excel. Learn more: https://go.microsoft.com/fwlink/?linkid=870924
Comment:
    Please review renewable energies applicable in Definitions Tab</t>
      </text>
    </comment>
    <comment ref="B16" authorId="1" shapeId="0" xr:uid="{4D8FAEDE-38D4-4BC4-B69D-FA65C6C006FC}">
      <text>
        <t>[Threaded comment]
Your version of Excel allows you to read this threaded comment; however, any edits to it will get removed if the file is opened in a newer version of Excel. Learn more: https://go.microsoft.com/fwlink/?linkid=870924
Comment:
    You can use Energy conversions tab for stating energy in MWh</t>
      </text>
    </comment>
    <comment ref="C16" authorId="2" shapeId="0" xr:uid="{5DB5E393-D578-4BC3-B19B-EEAF72705853}">
      <text>
        <t>[Threaded comment]
Your version of Excel allows you to read this threaded comment; however, any edits to it will get removed if the file is opened in a newer version of Excel. Learn more: https://go.microsoft.com/fwlink/?linkid=870924
Comment:
    You can use Energy Conversions Tab for stating energy in MWh</t>
      </text>
    </comment>
    <comment ref="F17" authorId="3" shapeId="0" xr:uid="{3057457F-400E-4758-A0A2-EB50594666DA}">
      <text>
        <t>[Threaded comment]
Your version of Excel allows you to read this threaded comment; however, any edits to it will get removed if the file is opened in a newer version of Excel. Learn more: https://go.microsoft.com/fwlink/?linkid=870924
Comment:
    For each energy carrier in which you purchase renewable energy, this must add 100%</t>
      </text>
    </comment>
    <comment ref="H17" authorId="4" shapeId="0" xr:uid="{4B5DC24D-05DB-4641-8728-2328F2AB9BAA}">
      <text>
        <t>[Threaded comment]
Your version of Excel allows you to read this threaded comment; however, any edits to it will get removed if the file is opened in a newer version of Excel. Learn more: https://go.microsoft.com/fwlink/?linkid=870924
Comment:
    Find all EACs applicable in Definitions Tab</t>
      </text>
    </comment>
    <comment ref="A27" authorId="5" shapeId="0" xr:uid="{D25C7D3E-2174-4BA0-AF41-63A3A4F22208}">
      <text>
        <t>[Threaded comment]
Your version of Excel allows you to read this threaded comment; however, any edits to it will get removed if the file is opened in a newer version of Excel. Learn more: https://go.microsoft.com/fwlink/?linkid=870924
Comment:
    For electricity purposes/用于电力目的</t>
      </text>
    </comment>
    <comment ref="A44" authorId="6" shapeId="0" xr:uid="{19DB053D-9610-4D71-BB14-F3F85F32325E}">
      <text>
        <t>[Threaded comment]
Your version of Excel allows you to read this threaded comment; however, any edits to it will get removed if the file is opened in a newer version of Excel. Learn more: https://go.microsoft.com/fwlink/?linkid=870924
Comment:
    Include fuel transportation and manufacturing purposes/包括燃料运输和制造目的</t>
      </text>
    </comment>
  </commentList>
</comments>
</file>

<file path=xl/sharedStrings.xml><?xml version="1.0" encoding="utf-8"?>
<sst xmlns="http://schemas.openxmlformats.org/spreadsheetml/2006/main" count="436" uniqueCount="201">
  <si>
    <t>GEC</t>
  </si>
  <si>
    <t>GOO</t>
  </si>
  <si>
    <t>Indian REC</t>
  </si>
  <si>
    <t>I-REC</t>
  </si>
  <si>
    <t>REC</t>
  </si>
  <si>
    <t>J-Credit</t>
  </si>
  <si>
    <t>Australian LGC</t>
  </si>
  <si>
    <t>NFC-Renewable</t>
  </si>
  <si>
    <t>REGO</t>
  </si>
  <si>
    <t>TIGR</t>
  </si>
  <si>
    <t>T-REC</t>
  </si>
  <si>
    <t>US-REC</t>
  </si>
  <si>
    <t>Btu</t>
  </si>
  <si>
    <t>Mass</t>
  </si>
  <si>
    <t>Volume</t>
  </si>
  <si>
    <t>Metered</t>
  </si>
  <si>
    <t>Invoiced</t>
  </si>
  <si>
    <t>Estimated</t>
  </si>
  <si>
    <t>Other</t>
  </si>
  <si>
    <t>bbl</t>
  </si>
  <si>
    <t>ft3</t>
  </si>
  <si>
    <t>galUS</t>
  </si>
  <si>
    <t>galUK</t>
  </si>
  <si>
    <t>l</t>
  </si>
  <si>
    <t>m3</t>
  </si>
  <si>
    <t>Energy conversion</t>
  </si>
  <si>
    <t>MWh for Opt 1</t>
  </si>
  <si>
    <t>MWh for Opt 2</t>
  </si>
  <si>
    <t>g</t>
  </si>
  <si>
    <t>lb</t>
  </si>
  <si>
    <t>long ton</t>
  </si>
  <si>
    <t>tonne</t>
  </si>
  <si>
    <t>short ton</t>
  </si>
  <si>
    <t>Volume conversion</t>
  </si>
  <si>
    <t>Mass conversion</t>
  </si>
  <si>
    <t>J</t>
  </si>
  <si>
    <t>Cal</t>
  </si>
  <si>
    <t>Tce</t>
  </si>
  <si>
    <t>Toe</t>
  </si>
  <si>
    <t>Conversion to TJ/M3</t>
  </si>
  <si>
    <t>Converted amount</t>
  </si>
  <si>
    <t>galus</t>
  </si>
  <si>
    <t>galuk</t>
  </si>
  <si>
    <t>tong ton</t>
  </si>
  <si>
    <t>TOR</t>
  </si>
  <si>
    <t>btu/hr</t>
  </si>
  <si>
    <t>btu</t>
  </si>
  <si>
    <t>ft-pound/hrs</t>
  </si>
  <si>
    <t>HP/hr</t>
  </si>
  <si>
    <t>For others use mass and volume calcs</t>
  </si>
  <si>
    <t>Conversion to MWh</t>
  </si>
  <si>
    <t>others</t>
  </si>
  <si>
    <t>kWh</t>
  </si>
  <si>
    <t>MWH</t>
  </si>
  <si>
    <t>MWh</t>
  </si>
  <si>
    <t>TJ/M3</t>
  </si>
  <si>
    <t>TJ/Ton</t>
  </si>
  <si>
    <t>Conversión to KG/M3</t>
  </si>
  <si>
    <t>kg</t>
  </si>
  <si>
    <t>galUk</t>
  </si>
  <si>
    <t>BTU TO TJ</t>
  </si>
  <si>
    <t>J TO TJ</t>
  </si>
  <si>
    <t>Conversion to TJ/G</t>
  </si>
  <si>
    <t>CAL TO TJ</t>
  </si>
  <si>
    <t>TCE TO TJ</t>
  </si>
  <si>
    <t>TOE TO TJ</t>
  </si>
  <si>
    <t>GG</t>
  </si>
  <si>
    <t>HV in TJ/M3</t>
  </si>
  <si>
    <t>HV in TJ/Ton</t>
  </si>
  <si>
    <t>Unit converter – Analysis - IEA</t>
  </si>
  <si>
    <t>Online Conversion - Energy Conversion</t>
  </si>
  <si>
    <t>RE</t>
  </si>
  <si>
    <t>EBL</t>
  </si>
  <si>
    <t>RE100</t>
  </si>
  <si>
    <t>EAC</t>
  </si>
  <si>
    <t>EMS</t>
  </si>
  <si>
    <t>HV</t>
  </si>
  <si>
    <t>DU</t>
  </si>
  <si>
    <t>-</t>
  </si>
  <si>
    <t>GJ</t>
  </si>
  <si>
    <t>Deca</t>
  </si>
  <si>
    <t>Hecto</t>
  </si>
  <si>
    <t>Kilo</t>
  </si>
  <si>
    <t>Mega</t>
  </si>
  <si>
    <t>Giga</t>
  </si>
  <si>
    <t>Tera</t>
  </si>
  <si>
    <t>Peta</t>
  </si>
  <si>
    <t>Deci</t>
  </si>
  <si>
    <t>Centi</t>
  </si>
  <si>
    <t>Mili</t>
  </si>
  <si>
    <t>Micro</t>
  </si>
  <si>
    <t>Nano</t>
  </si>
  <si>
    <t>Pico</t>
  </si>
  <si>
    <t>Femto</t>
  </si>
  <si>
    <t>Factor</t>
  </si>
  <si>
    <t>Conversion</t>
  </si>
  <si>
    <t xml:space="preserve">1.5°C </t>
  </si>
  <si>
    <t>1.5°C to 2°C</t>
  </si>
  <si>
    <t>2°C</t>
  </si>
  <si>
    <t>Other, specify in next line</t>
  </si>
  <si>
    <t>Disclaimer: Flex gives no warranty and accepts no responsibility or liability for i) errors or omissions in the content; ii)the accuracy or the completeness of the information and materials; and iii) any calculations, results or information derived from the use of any information contained in this document. Under no circumstance will Flex be held liable in any way for any claim, damages, losses, expenses, costs or liabilities whatsoever (including, without limitation, any direct or indirect damages for loss of profits, business interruption or information) resulting or arising directly or indirectly from the use of  or inability to use this document, or reliance on the information and materials on this document. Flex has exercised reasonable efforts to include accurate and up to date information</t>
  </si>
  <si>
    <t>XXXX</t>
  </si>
  <si>
    <t>aaa@abc.com</t>
  </si>
  <si>
    <t>GAM</t>
  </si>
  <si>
    <t>Market-based</t>
  </si>
  <si>
    <t>Location-based</t>
  </si>
  <si>
    <t>None</t>
  </si>
  <si>
    <t>GHG</t>
  </si>
  <si>
    <t>SBTis</t>
  </si>
  <si>
    <t>}</t>
  </si>
  <si>
    <t>1.5°C and 2°C</t>
  </si>
  <si>
    <t>Other, specify in the next line</t>
  </si>
  <si>
    <t>Without prefix</t>
  </si>
  <si>
    <t>.</t>
  </si>
  <si>
    <t>CV</t>
  </si>
  <si>
    <t>R2</t>
  </si>
  <si>
    <t>免责声明：Flex对以下不作任何保证，也不承担任何责任或义务 i) 内容中的错误或遗漏 ii）信息和材料的准确性或完整性；以及 iii）使用本文件中包含的任何信息得出的任何计算、结果或信息。在任何情况下，对于因使用或无法使用本文件而直接或间接导致的任何索赔、损害、损失、费用、成本或责任（包括但不限于利润损失、业务中断或信息损失的任何直接或间接损害），或依赖本文件中的信息和材料，Flex均不承担任何责任。Flex已作出合理努力，包括准确性和最新的信息</t>
  </si>
  <si>
    <t>SELECT THE LANGUAGE IN WHICH YOU WILL WORK THIS FILE</t>
  </si>
  <si>
    <t>English</t>
  </si>
  <si>
    <t>Chinese</t>
  </si>
  <si>
    <t>Yes/是</t>
  </si>
  <si>
    <t>No/否</t>
  </si>
  <si>
    <t>Do not know/不知道</t>
  </si>
  <si>
    <t>We have introduced renewable energies and are not planning any increases/我们已经引入了可再生能源，没有计划增加</t>
  </si>
  <si>
    <t>We introduced renewable energies and planing to increase its usage/我们引入了可再生能源，并计划增加其使用量</t>
  </si>
  <si>
    <t>We are planning to introduce renewable energies this year/我们计划今年引入可再生能源</t>
  </si>
  <si>
    <t>We are planning to introduce renewable energies the next 2 years/我们计划在未来两年引入可再生能源</t>
  </si>
  <si>
    <t>Important but not an immediate business priority/重要但非立刻业务优先级</t>
  </si>
  <si>
    <t>My organization doesn't have an EMS /我的组织没有能源管理体系</t>
  </si>
  <si>
    <t>My organization is planning to have an EMS/我的组织计划建立能源管理体系</t>
  </si>
  <si>
    <r>
      <t>My organization has an EMS/</t>
    </r>
    <r>
      <rPr>
        <b/>
        <sz val="10"/>
        <color theme="1"/>
        <rFont val="Arial"/>
        <family val="2"/>
      </rPr>
      <t>我的组织有能源管理体系</t>
    </r>
  </si>
  <si>
    <t>Is in process/正在进行中</t>
  </si>
  <si>
    <t>Company wide/公司范围</t>
  </si>
  <si>
    <t>Business division/事业部</t>
  </si>
  <si>
    <t>Business activity/商业活动</t>
  </si>
  <si>
    <t>Site/Facility//工厂/设施</t>
  </si>
  <si>
    <t>Country/Region//国家/地区</t>
  </si>
  <si>
    <t>Product-level/产品级</t>
  </si>
  <si>
    <t>Other,specifiy in next line/其他，在下一行中详述</t>
  </si>
  <si>
    <t>Scope 1/范围1</t>
  </si>
  <si>
    <t>Scope 1 &amp; 2/范围1和2</t>
  </si>
  <si>
    <t>Scope 1, 2 &amp; 3/范围1,2和3</t>
  </si>
  <si>
    <t>Scope 2/范围2</t>
  </si>
  <si>
    <t>Scope 2 &amp; 3/范围2和3</t>
  </si>
  <si>
    <t>Scope 3/范围3</t>
  </si>
  <si>
    <t>Scope 3 &amp;1/范围3和1</t>
  </si>
  <si>
    <t>We are planning to introduce targets in the next two years/我们计划在未来两年引入目标</t>
  </si>
  <si>
    <t>Judged to be unimportant/被判定为不重要</t>
  </si>
  <si>
    <t>Lack of internal resources/缺乏内部资源</t>
  </si>
  <si>
    <t>Insufficient data on operations/经营数据不足</t>
  </si>
  <si>
    <t>No instruction from management/无管理层指示</t>
  </si>
  <si>
    <t>Other, specifiy in next line/其他，在下一行中详述</t>
  </si>
  <si>
    <t>Absolute/绝对</t>
  </si>
  <si>
    <t>Intensity/强度</t>
  </si>
  <si>
    <t>Net-zero target(s)/净零目标</t>
  </si>
  <si>
    <t>Target(s) to reduce methane emissions/减少甲烷排放的目标</t>
  </si>
  <si>
    <t>Other climate-related target(s)/其他气候相关目标</t>
  </si>
  <si>
    <t>Yes, this target has been approved by the SBTi/是的，该目标已获得SBTi的批准</t>
  </si>
  <si>
    <t>Yes, we consider this a SBT, but it has not been approved by SBTi/是的，我们认为这是基于科学的目标，但尚未获得SBTi的批准</t>
  </si>
  <si>
    <t>No, but we are reporting another target that is science-based /没有，但我们正在报告另一个基于科学的目标</t>
  </si>
  <si>
    <t>No, but we anticipate setting one in the next 2 years/没有，但我们预计在未来两年内设定一个</t>
  </si>
  <si>
    <t>No, and we do not anticipate setting one in the next 2 years/没有，我们预计不会在未来两年内设定</t>
  </si>
  <si>
    <t>Wind/风能</t>
  </si>
  <si>
    <t>Solar Power/太阳能</t>
  </si>
  <si>
    <t>Hydro/水能</t>
  </si>
  <si>
    <t>Geothermal/地热能</t>
  </si>
  <si>
    <t>Biomass (biofuels)/生物能（生物燃料）</t>
  </si>
  <si>
    <t>Ocean-based/海洋能</t>
  </si>
  <si>
    <t>Renewable mix/可再生源混合</t>
  </si>
  <si>
    <t>Electricity/电力</t>
  </si>
  <si>
    <t>Steam/蒸汽</t>
  </si>
  <si>
    <t>Cooling/热能</t>
  </si>
  <si>
    <t>Heat/冷能</t>
  </si>
  <si>
    <t>Fuels/燃料</t>
  </si>
  <si>
    <t>None, this procurement method doesn't include EACs/无，此采购方式不含EAC</t>
  </si>
  <si>
    <t>Mass/质量单位</t>
  </si>
  <si>
    <t>Volume/体积单位</t>
  </si>
  <si>
    <t>Energy/能量单位</t>
  </si>
  <si>
    <t>Month 1/第 1 个月</t>
  </si>
  <si>
    <t>Month 2/第 2 个月</t>
  </si>
  <si>
    <t>Month 3/第 3 个月</t>
  </si>
  <si>
    <t>Month 4/第 4 个月</t>
  </si>
  <si>
    <t>Month 5/第 5 个月</t>
  </si>
  <si>
    <t>Month 6/第 6 个月</t>
  </si>
  <si>
    <t>Month 7/第 7 个月</t>
  </si>
  <si>
    <t>Month 8/第 8 个月</t>
  </si>
  <si>
    <t>Month 9/第 9 个月</t>
  </si>
  <si>
    <t>Month 10/第 10 个月</t>
  </si>
  <si>
    <t>Month 11/第 11 个月</t>
  </si>
  <si>
    <t>Month 12/第 12 个月</t>
  </si>
  <si>
    <t>Grand total/累计</t>
  </si>
  <si>
    <t>MWh for Opt 1/ MWh 选项1</t>
  </si>
  <si>
    <t>MWh for Opt 2/ MWh  选项2</t>
  </si>
  <si>
    <t>On site generation: EACs generated//现场生成：生成 EAC</t>
  </si>
  <si>
    <t>Onsite generation: NO EACs generated//现场生成：否
生成的 EAC</t>
  </si>
  <si>
    <t>Off-site generation: PPA/sleeved PPA (proof of delivery)//
场外生成：PPA/带交付证明的袖子 PPA</t>
  </si>
  <si>
    <t>Off-site generation: Virtual PPA (Proof via EAC)//
异地生成：通过 EAC 证明的虚拟 PPA</t>
  </si>
  <si>
    <t>Off-site generation: Green Power Tariff or Product//
异地发电：绿色电力关税或产品</t>
  </si>
  <si>
    <t>Unblundled EAC's//
不明原因的 EAC</t>
  </si>
  <si>
    <t>Power supplied by an electricity provider where the provider takes over the responsibility to provide the electricity either directly from renewable sources (e.g. PPAs) or procures and deletes unbundled EACs for the supplied electricity//由电力供应商提供的电力，其中供应商接管直接从可再生能源（例如 PPA）提供电力或为所提供的电力采购和删除非捆绑式 EAC</t>
  </si>
  <si>
    <t>Other: my organization does not have any of these mechanisms//
其他：我的组织没有任何这些机制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</si>
</sst>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00"/>
    <numFmt numFmtId="166" formatCode="0.000000000000"/>
    <numFmt numFmtId="167" formatCode="#,##0.0000000000000"/>
    <numFmt numFmtId="168" formatCode="0.0000E+00"/>
    <numFmt numFmtId="169" formatCode="#,##0.000"/>
  </numFmts>
  <fonts count="23" x14ac:knownFonts="1">
    <font>
      <sz val="10"/>
      <color theme="1"/>
      <name val="Arial"/>
    </font>
    <font>
      <sz val="11"/>
      <color theme="1"/>
      <name val="Calibri"/>
      <family val="2"/>
      <scheme val="minor"/>
    </font>
    <font>
      <b/>
      <sz val="10"/>
      <color theme="0"/>
      <name val="Century Gothic"/>
      <family val="2"/>
    </font>
    <font>
      <sz val="10"/>
      <color theme="1"/>
      <name val="Arial"/>
      <family val="2"/>
    </font>
    <font>
      <u/>
      <sz val="10"/>
      <color theme="10"/>
      <name val="Arial"/>
      <family val="2"/>
    </font>
    <font>
      <b/>
      <sz val="11"/>
      <color theme="0"/>
      <name val="Century Gothic"/>
      <family val="2"/>
    </font>
    <font>
      <b/>
      <sz val="10"/>
      <name val="Century Gothic"/>
      <family val="2"/>
    </font>
    <font>
      <b/>
      <sz val="8"/>
      <color theme="0"/>
      <name val="Century Gothic"/>
      <family val="2"/>
    </font>
    <font>
      <sz val="8"/>
      <name val="Arial"/>
      <family val="2"/>
    </font>
    <font>
      <sz val="10"/>
      <color theme="1"/>
      <name val="Century Gothic"/>
      <family val="2"/>
    </font>
    <font>
      <sz val="8"/>
      <color theme="1"/>
      <name val="Century Gothic"/>
      <family val="2"/>
    </font>
    <font>
      <b/>
      <sz val="10"/>
      <color theme="1"/>
      <name val="Century Gothic"/>
      <family val="2"/>
    </font>
    <font>
      <b/>
      <sz val="12"/>
      <color theme="1"/>
      <name val="Century Gothic"/>
      <family val="2"/>
    </font>
    <font>
      <u/>
      <sz val="10"/>
      <color theme="10"/>
      <name val="Century Gothic"/>
      <family val="2"/>
    </font>
    <font>
      <b/>
      <sz val="11"/>
      <color theme="1"/>
      <name val="Century Gothic"/>
      <family val="2"/>
    </font>
    <font>
      <b/>
      <sz val="9"/>
      <color theme="0"/>
      <name val="Century Gothic"/>
      <family val="2"/>
    </font>
    <font>
      <b/>
      <sz val="9"/>
      <color theme="1"/>
      <name val="Century Gothic"/>
      <family val="2"/>
    </font>
    <font>
      <sz val="9"/>
      <color theme="1"/>
      <name val="Century Gothic"/>
      <family val="2"/>
    </font>
    <font>
      <b/>
      <sz val="10"/>
      <color theme="1"/>
      <name val="Arial"/>
      <family val="2"/>
    </font>
    <font>
      <b/>
      <sz val="14"/>
      <color theme="1"/>
      <name val="Century Gothic"/>
      <family val="2"/>
    </font>
    <font>
      <b/>
      <sz val="9"/>
      <name val="Century Gothic"/>
      <family val="2"/>
    </font>
    <font>
      <b/>
      <sz val="8"/>
      <color theme="1"/>
      <name val="Century Gothic"/>
      <family val="2"/>
    </font>
    <font>
      <sz val="10"/>
      <name val="Century Gothic"/>
      <family val="2"/>
    </font>
  </fonts>
  <fills count="14">
    <fill>
      <patternFill patternType="none"/>
    </fill>
    <fill>
      <patternFill patternType="gray125"/>
    </fill>
    <fill>
      <patternFill patternType="solid">
        <fgColor rgb="FF009ADD"/>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rgb="FF928E8E"/>
        <bgColor indexed="64"/>
      </patternFill>
    </fill>
    <fill>
      <patternFill patternType="solid">
        <fgColor theme="7"/>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0" fontId="4" fillId="0" borderId="0" applyNumberFormat="0" applyFill="0" applyBorder="0" applyAlignment="0" applyProtection="0"/>
  </cellStyleXfs>
  <cellXfs count="244">
    <xf numFmtId="0" fontId="0" fillId="0" borderId="0" xfId="0"/>
    <xf numFmtId="0" fontId="3" fillId="0" borderId="0" xfId="0" applyFont="1"/>
    <xf numFmtId="0" fontId="2" fillId="2" borderId="1" xfId="0" applyFont="1" applyFill="1" applyBorder="1" applyAlignment="1">
      <alignment horizontal="center" vertical="center" wrapText="1"/>
    </xf>
    <xf numFmtId="9" fontId="0" fillId="0" borderId="0" xfId="0" applyNumberFormat="1"/>
    <xf numFmtId="0" fontId="0" fillId="0" borderId="0" xfId="0" applyBorder="1"/>
    <xf numFmtId="0" fontId="9" fillId="0" borderId="0" xfId="0" applyFont="1"/>
    <xf numFmtId="11" fontId="0" fillId="0" borderId="0" xfId="0" applyNumberFormat="1"/>
    <xf numFmtId="0" fontId="0" fillId="0" borderId="0" xfId="0" applyFill="1" applyBorder="1"/>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9" fillId="0" borderId="6" xfId="0" applyFont="1" applyBorder="1"/>
    <xf numFmtId="0" fontId="9" fillId="0" borderId="0" xfId="0" applyFont="1" applyBorder="1"/>
    <xf numFmtId="14" fontId="9" fillId="0" borderId="0" xfId="0" applyNumberFormat="1" applyFont="1"/>
    <xf numFmtId="0" fontId="9" fillId="0" borderId="14" xfId="0" applyFont="1" applyBorder="1"/>
    <xf numFmtId="0" fontId="9" fillId="0" borderId="15" xfId="0" applyFont="1" applyBorder="1"/>
    <xf numFmtId="3" fontId="9" fillId="0" borderId="15" xfId="0" applyNumberFormat="1" applyFont="1" applyBorder="1"/>
    <xf numFmtId="9" fontId="9" fillId="0" borderId="16" xfId="1" applyNumberFormat="1" applyFont="1" applyBorder="1"/>
    <xf numFmtId="3" fontId="9" fillId="0" borderId="0" xfId="0" applyNumberFormat="1" applyFont="1" applyBorder="1"/>
    <xf numFmtId="9" fontId="9" fillId="0" borderId="0" xfId="1" applyNumberFormat="1" applyFont="1" applyBorder="1"/>
    <xf numFmtId="0" fontId="9" fillId="0" borderId="1" xfId="0" applyFont="1" applyBorder="1"/>
    <xf numFmtId="0" fontId="9" fillId="0" borderId="20" xfId="0" applyFont="1" applyBorder="1"/>
    <xf numFmtId="0" fontId="9" fillId="0" borderId="21" xfId="0" applyFont="1" applyFill="1" applyBorder="1"/>
    <xf numFmtId="0" fontId="9" fillId="0" borderId="16" xfId="0" applyFont="1" applyBorder="1"/>
    <xf numFmtId="9" fontId="9" fillId="0" borderId="1" xfId="1" applyFont="1" applyBorder="1"/>
    <xf numFmtId="9" fontId="9" fillId="0" borderId="14" xfId="1" applyFont="1" applyBorder="1"/>
    <xf numFmtId="9" fontId="9" fillId="0" borderId="15" xfId="1" applyFont="1" applyBorder="1"/>
    <xf numFmtId="9" fontId="9" fillId="0" borderId="0" xfId="1" applyFont="1"/>
    <xf numFmtId="0" fontId="11" fillId="0" borderId="0" xfId="0" applyFont="1" applyProtection="1">
      <protection locked="0"/>
    </xf>
    <xf numFmtId="0" fontId="9" fillId="0" borderId="0" xfId="0" applyFont="1" applyProtection="1">
      <protection locked="0"/>
    </xf>
    <xf numFmtId="0" fontId="15" fillId="5" borderId="0" xfId="0" applyFont="1" applyFill="1" applyBorder="1" applyAlignment="1" applyProtection="1">
      <alignment horizontal="center" vertical="center" wrapText="1"/>
      <protection locked="0"/>
    </xf>
    <xf numFmtId="0" fontId="15" fillId="5" borderId="0" xfId="0" applyFont="1" applyFill="1" applyBorder="1" applyAlignment="1" applyProtection="1">
      <alignment vertical="center" wrapText="1"/>
      <protection locked="0"/>
    </xf>
    <xf numFmtId="0" fontId="15" fillId="5" borderId="7" xfId="0" applyFont="1" applyFill="1" applyBorder="1" applyAlignment="1" applyProtection="1">
      <alignment horizontal="center" vertical="center" wrapText="1"/>
      <protection locked="0"/>
    </xf>
    <xf numFmtId="0" fontId="17" fillId="0" borderId="6" xfId="0" applyFont="1" applyBorder="1" applyProtection="1">
      <protection locked="0"/>
    </xf>
    <xf numFmtId="0" fontId="17" fillId="0" borderId="0" xfId="0" applyFont="1" applyBorder="1" applyProtection="1">
      <protection locked="0"/>
    </xf>
    <xf numFmtId="0" fontId="17" fillId="0" borderId="7" xfId="0" applyFont="1" applyBorder="1" applyProtection="1">
      <protection locked="0"/>
    </xf>
    <xf numFmtId="0" fontId="16" fillId="0" borderId="6" xfId="0" applyFont="1" applyBorder="1" applyProtection="1">
      <protection locked="0"/>
    </xf>
    <xf numFmtId="0" fontId="16" fillId="0" borderId="0" xfId="0" applyFont="1" applyBorder="1" applyAlignment="1" applyProtection="1">
      <protection locked="0"/>
    </xf>
    <xf numFmtId="0" fontId="10" fillId="0" borderId="0" xfId="0" applyFont="1" applyProtection="1">
      <protection locked="0"/>
    </xf>
    <xf numFmtId="0" fontId="16" fillId="0" borderId="0" xfId="0" applyFont="1" applyBorder="1" applyAlignment="1" applyProtection="1">
      <alignment horizontal="right"/>
      <protection locked="0"/>
    </xf>
    <xf numFmtId="0" fontId="16" fillId="0" borderId="0" xfId="0" applyFont="1" applyBorder="1" applyProtection="1">
      <protection locked="0"/>
    </xf>
    <xf numFmtId="0" fontId="16" fillId="0" borderId="0" xfId="0" applyFont="1" applyFill="1" applyBorder="1" applyAlignment="1" applyProtection="1">
      <alignment horizontal="right"/>
      <protection locked="0"/>
    </xf>
    <xf numFmtId="0" fontId="16" fillId="0" borderId="7" xfId="0" applyFont="1" applyFill="1" applyBorder="1" applyAlignment="1" applyProtection="1">
      <alignment horizontal="right"/>
      <protection locked="0"/>
    </xf>
    <xf numFmtId="0" fontId="16" fillId="7" borderId="6" xfId="0" applyFont="1" applyFill="1" applyBorder="1" applyAlignment="1" applyProtection="1">
      <protection locked="0"/>
    </xf>
    <xf numFmtId="0" fontId="16" fillId="7" borderId="0" xfId="0" applyFont="1" applyFill="1" applyBorder="1" applyAlignment="1" applyProtection="1">
      <alignment horizontal="center"/>
      <protection locked="0"/>
    </xf>
    <xf numFmtId="0" fontId="16" fillId="7" borderId="0" xfId="0" applyFont="1" applyFill="1" applyBorder="1" applyProtection="1">
      <protection locked="0"/>
    </xf>
    <xf numFmtId="4" fontId="17" fillId="0" borderId="0" xfId="0" applyNumberFormat="1" applyFont="1" applyBorder="1" applyProtection="1">
      <protection locked="0"/>
    </xf>
    <xf numFmtId="165" fontId="17" fillId="0" borderId="0" xfId="0" applyNumberFormat="1" applyFont="1" applyBorder="1" applyProtection="1">
      <protection locked="0"/>
    </xf>
    <xf numFmtId="4" fontId="16" fillId="0" borderId="0" xfId="0" applyNumberFormat="1" applyFont="1" applyBorder="1" applyProtection="1">
      <protection locked="0"/>
    </xf>
    <xf numFmtId="4" fontId="16" fillId="0" borderId="7" xfId="0" applyNumberFormat="1" applyFont="1" applyBorder="1" applyProtection="1">
      <protection locked="0"/>
    </xf>
    <xf numFmtId="0" fontId="16" fillId="0" borderId="7" xfId="0" applyFont="1" applyBorder="1" applyAlignment="1" applyProtection="1">
      <alignment horizontal="right"/>
      <protection locked="0"/>
    </xf>
    <xf numFmtId="4" fontId="17" fillId="0" borderId="7" xfId="0" applyNumberFormat="1" applyFont="1" applyBorder="1" applyProtection="1">
      <protection locked="0"/>
    </xf>
    <xf numFmtId="0" fontId="16" fillId="0" borderId="6" xfId="0" applyFont="1" applyFill="1" applyBorder="1" applyProtection="1">
      <protection locked="0"/>
    </xf>
    <xf numFmtId="0" fontId="16" fillId="7" borderId="6" xfId="0" applyFont="1" applyFill="1" applyBorder="1" applyProtection="1">
      <protection locked="0"/>
    </xf>
    <xf numFmtId="0" fontId="9" fillId="0" borderId="0" xfId="0" applyFont="1" applyBorder="1" applyProtection="1">
      <protection locked="0"/>
    </xf>
    <xf numFmtId="2" fontId="16" fillId="0" borderId="0" xfId="0" applyNumberFormat="1" applyFont="1" applyBorder="1" applyProtection="1">
      <protection locked="0"/>
    </xf>
    <xf numFmtId="0" fontId="7" fillId="5" borderId="0" xfId="0" applyFont="1" applyFill="1" applyBorder="1" applyAlignment="1" applyProtection="1">
      <alignment vertical="center" wrapText="1"/>
      <protection locked="0"/>
    </xf>
    <xf numFmtId="164" fontId="17" fillId="0" borderId="0" xfId="0" applyNumberFormat="1" applyFont="1" applyBorder="1" applyProtection="1">
      <protection locked="0"/>
    </xf>
    <xf numFmtId="0" fontId="17" fillId="7" borderId="0" xfId="0" applyFont="1" applyFill="1" applyBorder="1" applyProtection="1">
      <protection locked="0"/>
    </xf>
    <xf numFmtId="0" fontId="16" fillId="7" borderId="0" xfId="0" applyFont="1" applyFill="1" applyBorder="1" applyAlignment="1" applyProtection="1">
      <protection locked="0"/>
    </xf>
    <xf numFmtId="0" fontId="17" fillId="0" borderId="0" xfId="0" applyFont="1" applyFill="1" applyBorder="1" applyProtection="1">
      <protection locked="0"/>
    </xf>
    <xf numFmtId="0" fontId="17" fillId="0" borderId="8" xfId="0" applyFont="1" applyBorder="1" applyProtection="1">
      <protection locked="0"/>
    </xf>
    <xf numFmtId="0" fontId="17" fillId="0" borderId="9" xfId="0" applyFont="1" applyBorder="1" applyProtection="1">
      <protection locked="0"/>
    </xf>
    <xf numFmtId="0" fontId="17" fillId="0" borderId="10" xfId="0" applyFont="1" applyBorder="1" applyProtection="1">
      <protection locked="0"/>
    </xf>
    <xf numFmtId="0" fontId="9" fillId="0" borderId="0" xfId="0" applyFont="1" applyFill="1" applyBorder="1" applyProtection="1">
      <protection locked="0"/>
    </xf>
    <xf numFmtId="0" fontId="12" fillId="0" borderId="0" xfId="0" applyFont="1" applyProtection="1">
      <protection locked="0"/>
    </xf>
    <xf numFmtId="0" fontId="13" fillId="0" borderId="0" xfId="2" applyFont="1" applyProtection="1">
      <protection locked="0"/>
    </xf>
    <xf numFmtId="0" fontId="18" fillId="0" borderId="0" xfId="0" applyFont="1"/>
    <xf numFmtId="0" fontId="11" fillId="0" borderId="0" xfId="0" applyFont="1"/>
    <xf numFmtId="0" fontId="14" fillId="0" borderId="0" xfId="0" applyFont="1" applyProtection="1">
      <protection locked="0"/>
    </xf>
    <xf numFmtId="0" fontId="9" fillId="0" borderId="0" xfId="0" applyFont="1" applyAlignment="1">
      <alignment wrapText="1"/>
    </xf>
    <xf numFmtId="167" fontId="9" fillId="0" borderId="0" xfId="0" applyNumberFormat="1" applyFont="1" applyProtection="1">
      <protection locked="0"/>
    </xf>
    <xf numFmtId="0" fontId="9" fillId="0" borderId="6" xfId="0" applyFont="1" applyBorder="1" applyProtection="1">
      <protection locked="0"/>
    </xf>
    <xf numFmtId="11" fontId="9" fillId="0" borderId="0" xfId="0" applyNumberFormat="1" applyFont="1" applyBorder="1" applyProtection="1">
      <protection locked="0"/>
    </xf>
    <xf numFmtId="0" fontId="9" fillId="0" borderId="9" xfId="0" applyFont="1" applyBorder="1" applyProtection="1">
      <protection locked="0"/>
    </xf>
    <xf numFmtId="0" fontId="9" fillId="0" borderId="9" xfId="0" applyFont="1" applyFill="1" applyBorder="1" applyProtection="1">
      <protection locked="0"/>
    </xf>
    <xf numFmtId="0" fontId="2" fillId="2" borderId="12" xfId="0" applyFont="1" applyFill="1" applyBorder="1" applyAlignment="1">
      <alignment horizontal="center" vertical="center" wrapText="1"/>
    </xf>
    <xf numFmtId="168" fontId="9" fillId="0" borderId="0" xfId="0" applyNumberFormat="1" applyFont="1" applyBorder="1" applyProtection="1">
      <protection locked="0"/>
    </xf>
    <xf numFmtId="168" fontId="9" fillId="0" borderId="9" xfId="0" applyNumberFormat="1" applyFont="1" applyBorder="1" applyProtection="1">
      <protection locked="0"/>
    </xf>
    <xf numFmtId="168" fontId="9" fillId="0" borderId="7" xfId="0" applyNumberFormat="1" applyFont="1" applyBorder="1" applyProtection="1">
      <protection locked="0"/>
    </xf>
    <xf numFmtId="168" fontId="9" fillId="0" borderId="10" xfId="0" applyNumberFormat="1" applyFont="1" applyBorder="1" applyProtection="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9" fillId="0" borderId="1" xfId="0" applyFont="1" applyBorder="1" applyAlignment="1">
      <alignment horizontal="center"/>
    </xf>
    <xf numFmtId="0" fontId="9" fillId="0" borderId="3" xfId="0" applyFont="1" applyBorder="1"/>
    <xf numFmtId="0" fontId="9" fillId="0" borderId="4" xfId="0" applyFont="1" applyBorder="1"/>
    <xf numFmtId="0" fontId="9" fillId="0" borderId="0" xfId="0" applyFont="1" applyAlignment="1" applyProtection="1">
      <alignment vertical="center" wrapText="1"/>
      <protection locked="0"/>
    </xf>
    <xf numFmtId="0" fontId="9" fillId="0" borderId="25" xfId="0" applyFont="1" applyBorder="1"/>
    <xf numFmtId="0" fontId="9" fillId="0" borderId="28" xfId="0" applyFont="1" applyBorder="1"/>
    <xf numFmtId="0" fontId="9" fillId="0" borderId="29" xfId="0" applyFont="1" applyBorder="1"/>
    <xf numFmtId="0" fontId="11" fillId="0" borderId="6" xfId="0" applyFont="1" applyBorder="1" applyProtection="1">
      <protection locked="0"/>
    </xf>
    <xf numFmtId="0" fontId="11" fillId="0" borderId="8" xfId="0" applyFont="1" applyBorder="1" applyProtection="1">
      <protection locked="0"/>
    </xf>
    <xf numFmtId="0" fontId="11" fillId="0" borderId="0" xfId="0" applyFont="1" applyFill="1" applyBorder="1" applyProtection="1">
      <protection locked="0"/>
    </xf>
    <xf numFmtId="0" fontId="11" fillId="0" borderId="0" xfId="0" applyFont="1" applyBorder="1" applyProtection="1">
      <protection locked="0"/>
    </xf>
    <xf numFmtId="0" fontId="11" fillId="0" borderId="9" xfId="0" applyFont="1" applyBorder="1" applyProtection="1">
      <protection locked="0"/>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16" fillId="7" borderId="7" xfId="0" applyFont="1" applyFill="1" applyBorder="1" applyAlignment="1" applyProtection="1">
      <alignment horizontal="center"/>
      <protection locked="0"/>
    </xf>
    <xf numFmtId="0" fontId="9" fillId="0" borderId="0" xfId="0" applyFont="1" applyAlignment="1">
      <alignment horizontal="center"/>
    </xf>
    <xf numFmtId="0" fontId="9" fillId="0" borderId="2" xfId="0" applyFont="1" applyBorder="1" applyAlignment="1">
      <alignment horizontal="center"/>
    </xf>
    <xf numFmtId="9" fontId="9" fillId="0" borderId="2" xfId="0" applyNumberFormat="1" applyFont="1" applyBorder="1" applyAlignment="1">
      <alignment horizontal="center"/>
    </xf>
    <xf numFmtId="0" fontId="2" fillId="2" borderId="3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8" xfId="0" applyFont="1" applyFill="1" applyBorder="1" applyAlignment="1">
      <alignment horizontal="center" vertical="center" wrapText="1"/>
    </xf>
    <xf numFmtId="4" fontId="9" fillId="0" borderId="2" xfId="0" applyNumberFormat="1" applyFont="1" applyBorder="1" applyAlignment="1">
      <alignment horizontal="center"/>
    </xf>
    <xf numFmtId="10" fontId="9" fillId="0" borderId="1" xfId="0" applyNumberFormat="1" applyFont="1" applyBorder="1" applyAlignment="1">
      <alignment horizontal="center"/>
    </xf>
    <xf numFmtId="0" fontId="18" fillId="0" borderId="0" xfId="0" applyFont="1" applyAlignment="1">
      <alignment vertical="center"/>
    </xf>
    <xf numFmtId="0" fontId="11" fillId="0" borderId="0" xfId="0" applyFont="1" applyAlignment="1">
      <alignment vertical="center"/>
    </xf>
    <xf numFmtId="4" fontId="9" fillId="0" borderId="1" xfId="0" applyNumberFormat="1" applyFont="1" applyBorder="1" applyAlignment="1">
      <alignment horizontal="center"/>
    </xf>
    <xf numFmtId="4" fontId="16" fillId="8" borderId="0" xfId="0" applyNumberFormat="1" applyFont="1" applyFill="1" applyBorder="1" applyProtection="1">
      <protection locked="0"/>
    </xf>
    <xf numFmtId="0" fontId="16" fillId="8" borderId="0" xfId="0" applyFont="1" applyFill="1" applyBorder="1" applyProtection="1">
      <protection locked="0"/>
    </xf>
    <xf numFmtId="166" fontId="16" fillId="8" borderId="0" xfId="0" applyNumberFormat="1" applyFont="1" applyFill="1" applyBorder="1" applyProtection="1">
      <protection locked="0"/>
    </xf>
    <xf numFmtId="0" fontId="16" fillId="8" borderId="0" xfId="0" applyFont="1" applyFill="1" applyBorder="1" applyAlignment="1" applyProtection="1">
      <alignment vertical="center" wrapText="1"/>
      <protection locked="0"/>
    </xf>
    <xf numFmtId="2" fontId="16" fillId="8" borderId="7" xfId="0" applyNumberFormat="1" applyFont="1" applyFill="1" applyBorder="1" applyAlignment="1" applyProtection="1">
      <protection locked="0"/>
    </xf>
    <xf numFmtId="0" fontId="16" fillId="8" borderId="7" xfId="0" applyFont="1" applyFill="1" applyBorder="1" applyAlignment="1" applyProtection="1">
      <protection locked="0"/>
    </xf>
    <xf numFmtId="164" fontId="16" fillId="8" borderId="0" xfId="0" applyNumberFormat="1" applyFont="1" applyFill="1" applyBorder="1" applyProtection="1">
      <protection locked="0"/>
    </xf>
    <xf numFmtId="0" fontId="11" fillId="0" borderId="8" xfId="0" applyFont="1" applyFill="1" applyBorder="1" applyProtection="1">
      <protection locked="0"/>
    </xf>
    <xf numFmtId="4" fontId="11" fillId="0" borderId="9" xfId="0" applyNumberFormat="1" applyFont="1" applyBorder="1" applyProtection="1"/>
    <xf numFmtId="164" fontId="11" fillId="0" borderId="9" xfId="0" applyNumberFormat="1" applyFont="1" applyBorder="1" applyProtection="1"/>
    <xf numFmtId="164" fontId="11" fillId="0" borderId="9" xfId="0" applyNumberFormat="1" applyFont="1" applyBorder="1" applyProtection="1">
      <protection locked="0"/>
    </xf>
    <xf numFmtId="4" fontId="11" fillId="0" borderId="9" xfId="0" applyNumberFormat="1" applyFont="1" applyBorder="1" applyProtection="1">
      <protection locked="0"/>
    </xf>
    <xf numFmtId="4" fontId="11" fillId="0" borderId="10" xfId="0" applyNumberFormat="1" applyFont="1" applyBorder="1" applyProtection="1">
      <protection locked="0"/>
    </xf>
    <xf numFmtId="165" fontId="11" fillId="0" borderId="9" xfId="0" applyNumberFormat="1" applyFont="1" applyBorder="1" applyProtection="1">
      <protection locked="0"/>
    </xf>
    <xf numFmtId="0" fontId="20" fillId="8" borderId="0" xfId="0" applyFont="1" applyFill="1" applyBorder="1" applyAlignment="1" applyProtection="1">
      <alignment horizontal="center" vertical="center" wrapText="1"/>
      <protection locked="0"/>
    </xf>
    <xf numFmtId="0" fontId="21" fillId="0" borderId="0" xfId="0" applyFont="1" applyProtection="1">
      <protection locked="0"/>
    </xf>
    <xf numFmtId="3" fontId="9" fillId="0" borderId="16" xfId="1" applyNumberFormat="1" applyFont="1" applyBorder="1" applyAlignment="1">
      <alignment horizontal="center"/>
    </xf>
    <xf numFmtId="0" fontId="9" fillId="0" borderId="16" xfId="0" applyFont="1" applyBorder="1" applyAlignment="1">
      <alignment horizontal="center"/>
    </xf>
    <xf numFmtId="0" fontId="9" fillId="0" borderId="14" xfId="0" applyFont="1" applyBorder="1" applyAlignment="1">
      <alignment horizontal="center"/>
    </xf>
    <xf numFmtId="0" fontId="9" fillId="0" borderId="15" xfId="0" applyFont="1" applyBorder="1" applyAlignment="1">
      <alignment horizontal="center"/>
    </xf>
    <xf numFmtId="9" fontId="9" fillId="0" borderId="1" xfId="1" applyFont="1" applyBorder="1" applyAlignment="1">
      <alignment horizontal="center"/>
    </xf>
    <xf numFmtId="0" fontId="9" fillId="0" borderId="2" xfId="0" applyFont="1" applyBorder="1" applyAlignment="1">
      <alignment horizontal="left"/>
    </xf>
    <xf numFmtId="169" fontId="9" fillId="0" borderId="0" xfId="0" applyNumberFormat="1" applyFont="1" applyBorder="1" applyProtection="1">
      <protection locked="0"/>
    </xf>
    <xf numFmtId="169" fontId="9" fillId="0" borderId="9" xfId="0" applyNumberFormat="1" applyFont="1" applyBorder="1" applyProtection="1">
      <protection locked="0"/>
    </xf>
    <xf numFmtId="165" fontId="9" fillId="0" borderId="0" xfId="0" applyNumberFormat="1" applyFont="1" applyBorder="1" applyProtection="1">
      <protection locked="0"/>
    </xf>
    <xf numFmtId="165" fontId="9" fillId="0" borderId="9" xfId="0" applyNumberFormat="1" applyFont="1" applyBorder="1" applyProtection="1">
      <protection locked="0"/>
    </xf>
    <xf numFmtId="11" fontId="9" fillId="0" borderId="7" xfId="0" applyNumberFormat="1" applyFont="1" applyFill="1" applyBorder="1" applyProtection="1">
      <protection locked="0"/>
    </xf>
    <xf numFmtId="11" fontId="9" fillId="0" borderId="7" xfId="0" applyNumberFormat="1" applyFont="1" applyBorder="1" applyProtection="1">
      <protection locked="0"/>
    </xf>
    <xf numFmtId="0" fontId="17" fillId="0" borderId="0" xfId="0" applyFont="1" applyBorder="1" applyAlignment="1" applyProtection="1">
      <alignment horizontal="center"/>
      <protection locked="0"/>
    </xf>
    <xf numFmtId="0" fontId="17" fillId="0" borderId="7" xfId="0" applyFont="1" applyBorder="1" applyAlignment="1" applyProtection="1">
      <alignment horizontal="center"/>
      <protection locked="0"/>
    </xf>
    <xf numFmtId="3" fontId="17" fillId="0" borderId="7" xfId="0" applyNumberFormat="1" applyFont="1" applyBorder="1" applyProtection="1">
      <protection locked="0"/>
    </xf>
    <xf numFmtId="0" fontId="2" fillId="2" borderId="25" xfId="0" applyFont="1" applyFill="1" applyBorder="1" applyAlignment="1">
      <alignment horizontal="center" vertical="center" wrapText="1"/>
    </xf>
    <xf numFmtId="9" fontId="9" fillId="0" borderId="25" xfId="1" applyFont="1" applyBorder="1"/>
    <xf numFmtId="9" fontId="9" fillId="0" borderId="41" xfId="1" applyFont="1" applyBorder="1"/>
    <xf numFmtId="0" fontId="9" fillId="0" borderId="0" xfId="0" applyFont="1" applyBorder="1" applyAlignment="1">
      <alignment horizontal="center" wrapText="1"/>
    </xf>
    <xf numFmtId="0" fontId="2" fillId="10" borderId="0" xfId="0" applyFont="1" applyFill="1"/>
    <xf numFmtId="0" fontId="2" fillId="10" borderId="0" xfId="0" applyFont="1" applyFill="1" applyAlignment="1">
      <alignment horizontal="right"/>
    </xf>
    <xf numFmtId="0" fontId="2" fillId="11" borderId="0" xfId="0" applyFont="1" applyFill="1" applyAlignment="1">
      <alignment horizontal="right"/>
    </xf>
    <xf numFmtId="0" fontId="2" fillId="11" borderId="0" xfId="0" applyFont="1" applyFill="1"/>
    <xf numFmtId="0" fontId="11" fillId="0" borderId="0" xfId="0" applyFont="1" applyAlignment="1" applyProtection="1">
      <alignment vertical="center" wrapText="1"/>
      <protection locked="0"/>
    </xf>
    <xf numFmtId="0" fontId="9" fillId="12" borderId="0" xfId="0" applyFont="1" applyFill="1" applyAlignment="1">
      <alignment horizontal="left"/>
    </xf>
    <xf numFmtId="0" fontId="16" fillId="7" borderId="0" xfId="0" applyFont="1" applyFill="1" applyBorder="1" applyAlignment="1" applyProtection="1">
      <alignment horizontal="center"/>
      <protection locked="0"/>
    </xf>
    <xf numFmtId="0" fontId="16" fillId="7" borderId="7" xfId="0" applyFont="1" applyFill="1" applyBorder="1" applyAlignment="1" applyProtection="1">
      <alignment horizontal="center"/>
      <protection locked="0"/>
    </xf>
    <xf numFmtId="0" fontId="9" fillId="0" borderId="43" xfId="0" applyFont="1" applyBorder="1" applyAlignment="1">
      <alignment horizontal="center"/>
    </xf>
    <xf numFmtId="0" fontId="16" fillId="8" borderId="0" xfId="0" applyFont="1" applyFill="1" applyBorder="1" applyAlignment="1" applyProtection="1">
      <alignment wrapText="1"/>
      <protection locked="0"/>
    </xf>
    <xf numFmtId="0" fontId="9" fillId="0" borderId="0" xfId="0" applyFont="1" applyFill="1"/>
    <xf numFmtId="0" fontId="2" fillId="9" borderId="0" xfId="0" applyFont="1" applyFill="1" applyAlignment="1"/>
    <xf numFmtId="0" fontId="11" fillId="0" borderId="0" xfId="0" applyFont="1" applyFill="1"/>
    <xf numFmtId="0" fontId="9" fillId="0" borderId="0" xfId="0" applyFont="1" applyFill="1" applyAlignment="1">
      <alignment wrapText="1"/>
    </xf>
    <xf numFmtId="0" fontId="3" fillId="13" borderId="0" xfId="0" applyFont="1" applyFill="1"/>
    <xf numFmtId="0" fontId="9" fillId="0" borderId="0" xfId="0" applyFont="1" applyFill="1" applyProtection="1">
      <protection locked="0"/>
    </xf>
    <xf numFmtId="0" fontId="9" fillId="0" borderId="0" xfId="0" applyFont="1" applyAlignment="1" applyProtection="1">
      <alignment wrapText="1"/>
      <protection locked="0"/>
    </xf>
    <xf numFmtId="0" fontId="17" fillId="0" borderId="6" xfId="0" applyFont="1" applyBorder="1" applyAlignment="1" applyProtection="1">
      <alignment wrapText="1"/>
      <protection locked="0"/>
    </xf>
    <xf numFmtId="0" fontId="11" fillId="0" borderId="8" xfId="0" applyFont="1" applyFill="1" applyBorder="1" applyAlignment="1" applyProtection="1">
      <alignment wrapText="1"/>
      <protection locked="0"/>
    </xf>
    <xf numFmtId="0" fontId="3" fillId="13" borderId="0" xfId="0" applyFont="1" applyFill="1" applyAlignment="1">
      <alignment wrapText="1"/>
    </xf>
    <xf numFmtId="0" fontId="9" fillId="0" borderId="9" xfId="0" applyFont="1" applyBorder="1"/>
    <xf numFmtId="0" fontId="2" fillId="10" borderId="0" xfId="0" applyFont="1" applyFill="1" applyAlignment="1">
      <alignment horizontal="left" wrapText="1"/>
    </xf>
    <xf numFmtId="0" fontId="2" fillId="9" borderId="0" xfId="0" applyFont="1" applyFill="1" applyAlignment="1">
      <alignment horizontal="center"/>
    </xf>
    <xf numFmtId="0" fontId="9" fillId="12" borderId="0" xfId="0" applyFont="1" applyFill="1" applyAlignment="1">
      <alignment horizontal="left"/>
    </xf>
    <xf numFmtId="0" fontId="9" fillId="12" borderId="0" xfId="0" applyFont="1" applyFill="1" applyAlignment="1">
      <alignment horizontal="left" wrapText="1"/>
    </xf>
    <xf numFmtId="0" fontId="22" fillId="12" borderId="0" xfId="0" applyFont="1" applyFill="1" applyAlignment="1">
      <alignment horizontal="left" wrapText="1"/>
    </xf>
    <xf numFmtId="0" fontId="11" fillId="11" borderId="0" xfId="0" applyFont="1" applyFill="1" applyAlignment="1">
      <alignment horizontal="center"/>
    </xf>
    <xf numFmtId="0" fontId="6" fillId="4" borderId="26"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19" xfId="0" applyFont="1" applyFill="1" applyBorder="1" applyAlignment="1">
      <alignment horizontal="center" vertical="center" wrapText="1"/>
    </xf>
    <xf numFmtId="0" fontId="6" fillId="4" borderId="42" xfId="0" applyFont="1" applyFill="1" applyBorder="1" applyAlignment="1">
      <alignment horizontal="center" vertical="center" wrapText="1"/>
    </xf>
    <xf numFmtId="0" fontId="14" fillId="3" borderId="22" xfId="0" applyFont="1" applyFill="1" applyBorder="1" applyAlignment="1">
      <alignment horizontal="center"/>
    </xf>
    <xf numFmtId="0" fontId="14" fillId="3" borderId="23" xfId="0" applyFont="1" applyFill="1" applyBorder="1" applyAlignment="1">
      <alignment horizontal="center"/>
    </xf>
    <xf numFmtId="0" fontId="14" fillId="3" borderId="24" xfId="0" applyFont="1" applyFill="1" applyBorder="1" applyAlignment="1">
      <alignment horizontal="center"/>
    </xf>
    <xf numFmtId="0" fontId="9" fillId="0" borderId="30" xfId="0" applyFont="1" applyBorder="1" applyAlignment="1">
      <alignment horizontal="center" wrapText="1"/>
    </xf>
    <xf numFmtId="0" fontId="9" fillId="0" borderId="32" xfId="0" applyFont="1" applyBorder="1" applyAlignment="1">
      <alignment horizontal="center" wrapText="1"/>
    </xf>
    <xf numFmtId="0" fontId="9" fillId="0" borderId="33" xfId="0" applyFont="1" applyBorder="1" applyAlignment="1">
      <alignment horizontal="center" wrapText="1"/>
    </xf>
    <xf numFmtId="0" fontId="9" fillId="0" borderId="34" xfId="0" applyFont="1" applyBorder="1" applyAlignment="1">
      <alignment horizontal="center" wrapText="1"/>
    </xf>
    <xf numFmtId="4" fontId="9" fillId="0" borderId="28" xfId="0" applyNumberFormat="1" applyFont="1" applyBorder="1" applyAlignment="1">
      <alignment horizontal="center" vertical="center"/>
    </xf>
    <xf numFmtId="4" fontId="9" fillId="0" borderId="31" xfId="0" applyNumberFormat="1" applyFont="1" applyBorder="1" applyAlignment="1">
      <alignment horizontal="center" vertical="center"/>
    </xf>
    <xf numFmtId="4" fontId="9" fillId="0" borderId="2" xfId="0" applyNumberFormat="1" applyFont="1" applyBorder="1" applyAlignment="1">
      <alignment horizontal="center" vertical="center"/>
    </xf>
    <xf numFmtId="4" fontId="9" fillId="0" borderId="35" xfId="0" applyNumberFormat="1" applyFont="1" applyBorder="1" applyAlignment="1">
      <alignment horizontal="center" vertical="center"/>
    </xf>
    <xf numFmtId="9" fontId="9" fillId="0" borderId="28" xfId="1" applyFont="1" applyBorder="1" applyAlignment="1">
      <alignment horizontal="center" vertical="center"/>
    </xf>
    <xf numFmtId="9" fontId="9" fillId="0" borderId="31" xfId="1" applyFont="1" applyBorder="1" applyAlignment="1">
      <alignment horizontal="center" vertical="center"/>
    </xf>
    <xf numFmtId="9" fontId="9" fillId="0" borderId="2" xfId="1" applyFont="1" applyBorder="1" applyAlignment="1">
      <alignment horizontal="center" vertical="center"/>
    </xf>
    <xf numFmtId="4" fontId="9" fillId="0" borderId="1" xfId="0" applyNumberFormat="1" applyFont="1" applyBorder="1" applyAlignment="1">
      <alignment horizontal="right" vertical="center"/>
    </xf>
    <xf numFmtId="0" fontId="2" fillId="2" borderId="2" xfId="0" applyFont="1" applyFill="1" applyBorder="1" applyAlignment="1">
      <alignment horizontal="center" vertical="center" wrapText="1"/>
    </xf>
    <xf numFmtId="0" fontId="9" fillId="0" borderId="41" xfId="0" applyFont="1" applyBorder="1" applyAlignment="1">
      <alignment horizontal="center"/>
    </xf>
    <xf numFmtId="0" fontId="9" fillId="0" borderId="45" xfId="0" applyFont="1" applyBorder="1" applyAlignment="1">
      <alignment horizontal="center"/>
    </xf>
    <xf numFmtId="0" fontId="11" fillId="0" borderId="22" xfId="0" applyFont="1" applyBorder="1" applyAlignment="1">
      <alignment horizontal="center"/>
    </xf>
    <xf numFmtId="0" fontId="11" fillId="0" borderId="23" xfId="0" applyFont="1" applyBorder="1" applyAlignment="1">
      <alignment horizontal="center"/>
    </xf>
    <xf numFmtId="0" fontId="11" fillId="0" borderId="24" xfId="0" applyFont="1" applyBorder="1" applyAlignment="1">
      <alignment horizontal="center"/>
    </xf>
    <xf numFmtId="0" fontId="5" fillId="2" borderId="22" xfId="0" applyFont="1" applyFill="1" applyBorder="1" applyAlignment="1">
      <alignment horizontal="center" vertical="center" wrapText="1"/>
    </xf>
    <xf numFmtId="0" fontId="5" fillId="2" borderId="23"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3" fillId="0" borderId="4" xfId="2" applyFont="1" applyBorder="1" applyAlignment="1">
      <alignment horizontal="center"/>
    </xf>
    <xf numFmtId="0" fontId="13" fillId="0" borderId="5" xfId="2" applyFont="1" applyBorder="1" applyAlignment="1">
      <alignment horizontal="center"/>
    </xf>
    <xf numFmtId="0" fontId="4" fillId="0" borderId="0" xfId="2" applyBorder="1" applyAlignment="1">
      <alignment horizontal="center"/>
    </xf>
    <xf numFmtId="0" fontId="13" fillId="0" borderId="0" xfId="2" applyFont="1" applyBorder="1" applyAlignment="1">
      <alignment horizontal="center"/>
    </xf>
    <xf numFmtId="0" fontId="13" fillId="0" borderId="7" xfId="2" applyFont="1" applyBorder="1" applyAlignment="1">
      <alignment horizontal="center"/>
    </xf>
    <xf numFmtId="0" fontId="9" fillId="0" borderId="0" xfId="0" applyFont="1" applyBorder="1" applyAlignment="1">
      <alignment horizontal="center"/>
    </xf>
    <xf numFmtId="0" fontId="9" fillId="0" borderId="7" xfId="0" applyFont="1" applyBorder="1" applyAlignment="1">
      <alignment horizontal="center"/>
    </xf>
    <xf numFmtId="0" fontId="9" fillId="0" borderId="4" xfId="0" applyFont="1" applyBorder="1" applyAlignment="1">
      <alignment horizontal="center"/>
    </xf>
    <xf numFmtId="0" fontId="2" fillId="2" borderId="18"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9" fillId="0" borderId="1" xfId="0" applyNumberFormat="1" applyFont="1" applyBorder="1" applyAlignment="1">
      <alignment horizontal="center" vertical="center"/>
    </xf>
    <xf numFmtId="9" fontId="9" fillId="0" borderId="15" xfId="0" applyNumberFormat="1" applyFont="1" applyBorder="1" applyAlignment="1">
      <alignment horizontal="center" vertical="center"/>
    </xf>
    <xf numFmtId="4" fontId="9" fillId="0" borderId="15" xfId="0" applyNumberFormat="1" applyFont="1" applyBorder="1" applyAlignment="1">
      <alignment horizontal="right" vertical="center"/>
    </xf>
    <xf numFmtId="0" fontId="6" fillId="4" borderId="17"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9" fillId="0" borderId="43" xfId="0" applyFont="1" applyBorder="1" applyAlignment="1">
      <alignment horizontal="center"/>
    </xf>
    <xf numFmtId="0" fontId="9" fillId="0" borderId="44" xfId="0" applyFont="1" applyBorder="1" applyAlignment="1">
      <alignment horizontal="center"/>
    </xf>
    <xf numFmtId="0" fontId="5" fillId="2" borderId="3"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5" borderId="6" xfId="0" applyFont="1" applyFill="1" applyBorder="1" applyAlignment="1" applyProtection="1">
      <alignment horizontal="center" vertical="center" wrapText="1"/>
      <protection locked="0"/>
    </xf>
    <xf numFmtId="0" fontId="5" fillId="5" borderId="0" xfId="0" applyFont="1" applyFill="1" applyBorder="1" applyAlignment="1" applyProtection="1">
      <alignment horizontal="center" vertical="center" wrapText="1"/>
      <protection locked="0"/>
    </xf>
    <xf numFmtId="0" fontId="5" fillId="5" borderId="7" xfId="0" applyFont="1" applyFill="1" applyBorder="1" applyAlignment="1" applyProtection="1">
      <alignment horizontal="center" vertical="center" wrapText="1"/>
      <protection locked="0"/>
    </xf>
    <xf numFmtId="0" fontId="16" fillId="6" borderId="6" xfId="0" applyFont="1" applyFill="1" applyBorder="1" applyAlignment="1" applyProtection="1">
      <alignment horizontal="left"/>
      <protection locked="0"/>
    </xf>
    <xf numFmtId="0" fontId="16" fillId="6" borderId="0" xfId="0" applyFont="1" applyFill="1" applyBorder="1" applyAlignment="1" applyProtection="1">
      <alignment horizontal="left"/>
      <protection locked="0"/>
    </xf>
    <xf numFmtId="0" fontId="15" fillId="5" borderId="6" xfId="0" applyFont="1" applyFill="1" applyBorder="1" applyAlignment="1" applyProtection="1">
      <alignment horizontal="center" vertical="center" wrapText="1"/>
      <protection locked="0"/>
    </xf>
    <xf numFmtId="0" fontId="15" fillId="5" borderId="0" xfId="0" applyFont="1" applyFill="1" applyBorder="1" applyAlignment="1" applyProtection="1">
      <alignment horizontal="center" vertical="center" wrapText="1"/>
      <protection locked="0"/>
    </xf>
    <xf numFmtId="0" fontId="16" fillId="7" borderId="0" xfId="0" applyFont="1" applyFill="1" applyBorder="1" applyAlignment="1" applyProtection="1">
      <alignment horizontal="center"/>
      <protection locked="0"/>
    </xf>
    <xf numFmtId="0" fontId="16" fillId="7" borderId="7" xfId="0" applyFont="1" applyFill="1" applyBorder="1" applyAlignment="1" applyProtection="1">
      <alignment horizontal="center"/>
      <protection locked="0"/>
    </xf>
    <xf numFmtId="0" fontId="17" fillId="7" borderId="6" xfId="0" applyFont="1" applyFill="1" applyBorder="1" applyAlignment="1" applyProtection="1">
      <alignment horizontal="left" vertical="center" wrapText="1"/>
      <protection locked="0"/>
    </xf>
    <xf numFmtId="0" fontId="19" fillId="8" borderId="0" xfId="0" applyFont="1" applyFill="1" applyBorder="1" applyAlignment="1" applyProtection="1">
      <alignment horizontal="center" vertical="center"/>
      <protection locked="0"/>
    </xf>
    <xf numFmtId="0" fontId="17" fillId="7" borderId="0" xfId="0" applyFont="1" applyFill="1" applyBorder="1" applyAlignment="1" applyProtection="1">
      <alignment horizontal="left" vertical="center" wrapText="1"/>
      <protection locked="0"/>
    </xf>
    <xf numFmtId="4" fontId="19" fillId="8" borderId="7" xfId="0" applyNumberFormat="1" applyFont="1" applyFill="1" applyBorder="1" applyAlignment="1" applyProtection="1">
      <alignment horizontal="center" vertical="center"/>
      <protection locked="0"/>
    </xf>
    <xf numFmtId="0" fontId="18" fillId="0" borderId="0" xfId="0" applyFont="1" applyAlignment="1">
      <alignment horizontal="left"/>
    </xf>
  </cellXfs>
  <cellStyles count="3">
    <cellStyle name="Hyperlink" xfId="2" builtinId="8"/>
    <cellStyle name="Normal" xfId="0" builtinId="0"/>
    <cellStyle name="Percent" xfId="1" builtinId="5"/>
  </cellStyles>
  <dxfs count="0"/>
  <tableStyles count="0" defaultTableStyle="TableStyleMedium2" defaultPivotStyle="PivotStyleLight16"/>
  <colors>
    <mruColors>
      <color rgb="FF928E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50800</xdr:colOff>
          <xdr:row>78</xdr:row>
          <xdr:rowOff>88900</xdr:rowOff>
        </xdr:from>
        <xdr:to>
          <xdr:col>3</xdr:col>
          <xdr:colOff>69850</xdr:colOff>
          <xdr:row>84</xdr:row>
          <xdr:rowOff>146050</xdr:rowOff>
        </xdr:to>
        <xdr:sp macro="" textlink="">
          <xdr:nvSpPr>
            <xdr:cNvPr id="3083" name="Object 11" hidden="1">
              <a:extLst>
                <a:ext uri="{63B3BB69-23CF-44E3-9099-C40C66FF867C}">
                  <a14:compatExt spid="_x0000_s3083"/>
                </a:ext>
                <a:ext uri="{FF2B5EF4-FFF2-40B4-BE49-F238E27FC236}">
                  <a16:creationId xmlns:a16="http://schemas.microsoft.com/office/drawing/2014/main" id="{00000000-0008-0000-0400-00000B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91</xdr:row>
          <xdr:rowOff>57150</xdr:rowOff>
        </xdr:from>
        <xdr:to>
          <xdr:col>2</xdr:col>
          <xdr:colOff>933450</xdr:colOff>
          <xdr:row>96</xdr:row>
          <xdr:rowOff>57150</xdr:rowOff>
        </xdr:to>
        <xdr:sp macro="" textlink="">
          <xdr:nvSpPr>
            <xdr:cNvPr id="3085" name="Object 13" hidden="1">
              <a:extLst>
                <a:ext uri="{63B3BB69-23CF-44E3-9099-C40C66FF867C}">
                  <a14:compatExt spid="_x0000_s3085"/>
                </a:ext>
                <a:ext uri="{FF2B5EF4-FFF2-40B4-BE49-F238E27FC236}">
                  <a16:creationId xmlns:a16="http://schemas.microsoft.com/office/drawing/2014/main" id="{00000000-0008-0000-0400-00000D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13</xdr:col>
      <xdr:colOff>11206</xdr:colOff>
      <xdr:row>66</xdr:row>
      <xdr:rowOff>56030</xdr:rowOff>
    </xdr:from>
    <xdr:to>
      <xdr:col>20</xdr:col>
      <xdr:colOff>1916642</xdr:colOff>
      <xdr:row>88</xdr:row>
      <xdr:rowOff>44918</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stretch>
          <a:fillRect/>
        </a:stretch>
      </xdr:blipFill>
      <xdr:spPr>
        <a:xfrm>
          <a:off x="8841441" y="9625854"/>
          <a:ext cx="7801376" cy="3514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sg02\c\windows\TEMP\MSOffice\Excel\XL97\FA\FA3006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flextronics365-my.sharepoint.com/Users/pnasosle/AppData/Local/Microsoft/Windows/INetCache/Content.Outlook/VAVFYOU2/BMW%20%20127771%20QT%20April%206th.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txslrfile\vol_2\Documents%20and%20Settings\echeverl\Local%20Settings\Temporary%20Internet%20Files\OLK2C\Puzzle_POI%204-16-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intranet.rma.lan/manufacturing/purchasing/Inventory/Inventory.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flextronics365-my.sharepoint.com/Users/SHDJagao/AppData/Local/Microsoft/Windows/INetCache/Content.Outlook/A27Z0V3D/BMW%20#127771 - QT 17-Ap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flextronics365-my.sharepoint.com/Users/FRHABaka/Desktop/BMW%20ELECTIRFICATION/BMW%20Inverter%20GEN5%20WE/C-BOM/C-BOM%20VERSION%202/134912%20BMW%20INVERTER%20GEN5%20WE%20...%20C-BOM%20...%2014.01.2022%20...%20SSCM%20VIEW%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LISTING"/>
      <sheetName val="L&amp;B"/>
      <sheetName val="P&amp;M"/>
      <sheetName val="MV"/>
      <sheetName val="COMPUTER"/>
      <sheetName val="OE"/>
      <sheetName val="Fur"/>
      <sheetName val="F&amp;F"/>
      <sheetName val="FA"/>
      <sheetName val="KL"/>
      <sheetName val="DISPOSAL"/>
      <sheetName val="Revaluation"/>
      <sheetName val="XL4Poppy"/>
      <sheetName val="FA_LISTING"/>
      <sheetName val="FA300600"/>
      <sheetName val="DELL CELKEM"/>
      <sheetName val="RISER"/>
      <sheetName val="Planner"/>
      <sheetName val="AVALANCHE"/>
      <sheetName val="fin. nákl."/>
      <sheetName val="rez. nakl"/>
      <sheetName val="mzdy"/>
      <sheetName val="PxL"/>
      <sheetName val="VVVVVVVa"/>
      <sheetName val="VVVVVVVb"/>
      <sheetName val="Hardtool Costs"/>
      <sheetName val="Softtool-Proto Costs"/>
      <sheetName val="Packaging Sheet"/>
      <sheetName val="Assembly Costs"/>
      <sheetName val="Min Quoted Qty"/>
      <sheetName val="base"/>
      <sheetName val="Others"/>
      <sheetName val="Optiplex"/>
      <sheetName val="Latitude"/>
      <sheetName val="WS"/>
      <sheetName val="Monitor"/>
      <sheetName val="Server"/>
      <sheetName val="DGJコスト"/>
      <sheetName val="その他"/>
      <sheetName val="Data lists"/>
      <sheetName val="STD.HRS"/>
      <sheetName val="Turing DVT1 Yield"/>
      <sheetName val="EDI_Sep 13"/>
      <sheetName val="Cover"/>
      <sheetName val="MFG MVA Assumption"/>
      <sheetName val="Basic Assumption"/>
      <sheetName val="Material List"/>
      <sheetName val="Pre-BOM"/>
      <sheetName val="Information"/>
      <sheetName val="Outsourcin PPV (Sep FOL)"/>
      <sheetName val="Blf2+LOM cost bom_080902"/>
      <sheetName val="Master Lists"/>
      <sheetName val="Menu Items"/>
      <sheetName val="METAL data"/>
      <sheetName val="Internal Hourly Rate"/>
      <sheetName val="Metal Hard Tooling "/>
      <sheetName val="Issues List"/>
      <sheetName val="Internal rate"/>
      <sheetName val="_x0000__x0000__x0000__x0000__x0000__x0000__x0000__x0000_"/>
      <sheetName val="Master List Without MU%  "/>
      <sheetName val="RFQ Info"/>
      <sheetName val="Financial Dashboard"/>
      <sheetName val="NRE - pay by customer"/>
      <sheetName val="Plastic"/>
      <sheetName val="Assy"/>
      <sheetName val="Printing"/>
      <sheetName val="PU &amp; RM"/>
      <sheetName val="Cover Page"/>
      <sheetName val="DELL_CELKEM"/>
      <sheetName val="fin__nákl_"/>
      <sheetName val="rez__nakl"/>
      <sheetName val="Hardtool_Costs"/>
      <sheetName val="Softtool-Proto_Costs"/>
      <sheetName val="Packaging_Sheet"/>
      <sheetName val="Assembly_Costs"/>
      <sheetName val="Min_Quoted_Qty"/>
      <sheetName val="MFG_MVA_Assumption"/>
      <sheetName val="Basic_Assumption"/>
      <sheetName val="Material_List"/>
      <sheetName val="Data_lists"/>
      <sheetName val="Outsourcin_PPV_(Sep_FOL)"/>
      <sheetName val="Blf2+LOM_cost_bom_080902"/>
      <sheetName val="Master_Lists"/>
      <sheetName val="Menu_Items"/>
      <sheetName val="METAL_data"/>
      <sheetName val="Internal_Hourly_Rate"/>
      <sheetName val="Metal_Hard_Tooling_"/>
      <sheetName val="Issues_List"/>
      <sheetName val="Internal_rate"/>
      <sheetName val="Master_List_Without_MU%__"/>
      <sheetName val="RFQ_Info"/>
      <sheetName val="Financial_Dashboard"/>
      <sheetName val="NRE_-_pay_by_customer"/>
      <sheetName val="PU_&amp;_RM"/>
      <sheetName val="Cover_Page"/>
      <sheetName val="All"/>
      <sheetName val="Freight Breakdown"/>
      <sheetName val="3"/>
      <sheetName val="_x005f_x0000__x005f_x0000__x005f_x0000__x005f_x0000__x0"/>
      <sheetName val="Receiving Inspection"/>
      <sheetName val="Bom(P1)"/>
      <sheetName val="reference"/>
      <sheetName val="SPM Units"/>
      <sheetName val="Sheet1"/>
      <sheetName val="期初B"/>
      <sheetName val="Cost Breakdown"/>
      <sheetName val="Parameter"/>
      <sheetName val="Sales"/>
      <sheetName val="Data"/>
      <sheetName val="Master List MU%  "/>
      <sheetName val="&quot;B&quot; Quote Model"/>
      <sheetName val="giathanh1"/>
      <sheetName val="livebox"/>
      <sheetName val="Entry-Mid FRU"/>
      <sheetName val="ESTG"/>
      <sheetName val="PA"/>
      <sheetName val="客戶別"/>
      <sheetName val="外售營收趨勢圖-NEW-OK"/>
      <sheetName val="曲線圖"/>
      <sheetName val="#REF"/>
      <sheetName val="Rates"/>
      <sheetName val="iPhone RMA"/>
      <sheetName val="2E998"/>
      <sheetName val="2010產能預估"/>
      <sheetName val="Sep wk1 FATP capa. plan"/>
      <sheetName val="Sel Ops spending"/>
      <sheetName val="Ops cost"/>
      <sheetName val="3-May"/>
      <sheetName val="10-May"/>
      <sheetName val="12-May"/>
      <sheetName val="2-Jun"/>
      <sheetName val="工程"/>
      <sheetName val="人資&amp;總務"/>
      <sheetName val="Turing_DVT1_Yield1"/>
      <sheetName val="Turing_DVT1_Yield"/>
      <sheetName val="Workings"/>
      <sheetName val="SI-1"/>
      <sheetName val="Input"/>
      <sheetName val="成品current"/>
      <sheetName val="08"/>
      <sheetName val="Monthly  Report"/>
      <sheetName val="SCR"/>
      <sheetName val="TNS Input"/>
      <sheetName val="Tables_x"/>
      <sheetName val="清冊"/>
      <sheetName val="Inputs"/>
      <sheetName val="Working"/>
      <sheetName val="ﾀｰｹﾞｯﾄコスト"/>
      <sheetName val="DELL_Schedule"/>
      <sheetName val="查詢補發扣檔"/>
      <sheetName val="UU"/>
      <sheetName val="U6_RF"/>
      <sheetName val="Materials Quarterly"/>
      <sheetName val="Time_Scale"/>
      <sheetName val="Consumables"/>
      <sheetName val="Fab Summary"/>
      <sheetName val="TACT"/>
      <sheetName val="綜合2"/>
      <sheetName val="MAP"/>
      <sheetName val="ME-Partlist"/>
      <sheetName val="JUN1 V9.0 POR 06052003"/>
      <sheetName val="三.BY區域生產達成曲線及直通率"/>
      <sheetName val="RIQER"/>
      <sheetName val="Burnin"/>
      <sheetName val="Mrp"/>
      <sheetName val="Array2"/>
      <sheetName val="MDR"/>
      <sheetName val="A4_-_Issue_Log"/>
      <sheetName val="A1_-_SOX_Project_Objectives"/>
      <sheetName val="董"/>
      <sheetName val="MTL1"/>
      <sheetName val="XL6Poppy"/>
      <sheetName val="PLcost"/>
      <sheetName val="pu-Part"/>
      <sheetName val="sm_Pcost"/>
      <sheetName val="預算明細-分項"/>
      <sheetName val="72HY"/>
      <sheetName val="75EX"/>
      <sheetName val="72HX"/>
      <sheetName val="75EY"/>
      <sheetName val="表紙"/>
      <sheetName val="U21_RF IFX"/>
      <sheetName val="U1 Toshiba 16G(878)"/>
      <sheetName val="Input commodity fallout"/>
      <sheetName val="Reporting"/>
      <sheetName val="WiFi"/>
      <sheetName val="Laser"/>
      <sheetName val="Data Summary"/>
      <sheetName val="V&amp;I"/>
      <sheetName val="Capacity By Modle"/>
      <sheetName val="614-BOM"/>
      <sheetName val="Size"/>
      <sheetName val="ZNC67"/>
      <sheetName val="CTO PO"/>
      <sheetName val="KKKKKKKK"/>
      <sheetName val="DO NOT DELETE"/>
      <sheetName val="FTX Commit"/>
      <sheetName val="By Action"/>
      <sheetName val="By Owner"/>
      <sheetName val="Project Definition Form Summary"/>
      <sheetName val="Data Valid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sheetData sheetId="114"/>
      <sheetData sheetId="115"/>
      <sheetData sheetId="116"/>
      <sheetData sheetId="117"/>
      <sheetData sheetId="118" refreshError="1"/>
      <sheetData sheetId="119" refreshError="1"/>
      <sheetData sheetId="120" refreshError="1"/>
      <sheetData sheetId="12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sheetData sheetId="194" refreshError="1"/>
      <sheetData sheetId="195" refreshError="1"/>
      <sheetData sheetId="196" refreshError="1"/>
      <sheetData sheetId="197" refreshError="1"/>
      <sheetData sheetId="198" refreshError="1"/>
      <sheetData sheetId="199" refreshError="1"/>
      <sheetData sheetId="20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l Quote Issues "/>
      <sheetName val="Change History"/>
      <sheetName val="Sheet3"/>
    </sheetNames>
    <sheetDataSet>
      <sheetData sheetId="0" refreshError="1"/>
      <sheetData sheetId="1" refreshError="1"/>
      <sheetData sheetId="2">
        <row r="1">
          <cell r="A1" t="str">
            <v>PSL</v>
          </cell>
        </row>
        <row r="2">
          <cell r="A2" t="str">
            <v>AML</v>
          </cell>
        </row>
        <row r="3">
          <cell r="A3" t="str">
            <v>AML &amp; PSL</v>
          </cell>
        </row>
        <row r="4">
          <cell r="A4" t="str">
            <v>OTHERS</v>
          </cell>
        </row>
        <row r="5">
          <cell r="A5" t="str">
            <v xml:space="preserve">CONSUMABLE </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ip-to Flex"/>
      <sheetName val="P1B_Tetris "/>
      <sheetName val="P1A__PCBA_LineCards"/>
      <sheetName val="PCBA_BackPlane"/>
      <sheetName val="Fan CC"/>
      <sheetName val="Excess and Obsolete Materials"/>
      <sheetName val="BOMs Potential Exces"/>
      <sheetName val="BOMs Obsolete Material"/>
      <sheetName val="list"/>
      <sheetName val="P1B LineCards"/>
      <sheetName val="P1B BackPla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
          <cell r="A4" t="str">
            <v>Buy</v>
          </cell>
        </row>
        <row r="5">
          <cell r="A5" t="str">
            <v>Delete</v>
          </cell>
        </row>
        <row r="6">
          <cell r="A6" t="str">
            <v>Tentative</v>
          </cell>
        </row>
      </sheetData>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quiry"/>
      <sheetName val="Stockroom"/>
      <sheetName val="Transactions"/>
      <sheetName val="Serialized Inventory"/>
      <sheetName val="Plexus Returns"/>
      <sheetName val="FGI-TEWKS"/>
      <sheetName val="TEI-Del Rio"/>
      <sheetName val="TEI - Houston"/>
    </sheetNames>
    <sheetDataSet>
      <sheetData sheetId="0"/>
      <sheetData sheetId="1">
        <row r="2">
          <cell r="A2" t="str">
            <v>100-00-0053</v>
          </cell>
        </row>
      </sheetData>
      <sheetData sheetId="2"/>
      <sheetData sheetId="3">
        <row r="1">
          <cell r="A1" t="str">
            <v>330-00-0027</v>
          </cell>
          <cell r="B1" t="str">
            <v>330-03-0006</v>
          </cell>
          <cell r="C1" t="str">
            <v>330-00-0039</v>
          </cell>
          <cell r="D1" t="str">
            <v>330-01-0032</v>
          </cell>
          <cell r="E1" t="str">
            <v>330-01-0016</v>
          </cell>
          <cell r="F1" t="str">
            <v>330-02-0067</v>
          </cell>
          <cell r="G1" t="str">
            <v>330-02-0050</v>
          </cell>
          <cell r="H1" t="str">
            <v>330-01-0034</v>
          </cell>
          <cell r="I1" t="str">
            <v>330-01-0035</v>
          </cell>
          <cell r="J1" t="str">
            <v>330-04-0038</v>
          </cell>
          <cell r="K1" t="str">
            <v>330-01-0055</v>
          </cell>
          <cell r="L1" t="str">
            <v>330-01-0072</v>
          </cell>
          <cell r="M1" t="str">
            <v>330-01-0051</v>
          </cell>
          <cell r="N1" t="str">
            <v>330-00-0047</v>
          </cell>
          <cell r="O1" t="str">
            <v>330-02-0051</v>
          </cell>
          <cell r="P1" t="str">
            <v>330-01-0050</v>
          </cell>
          <cell r="Q1" t="str">
            <v>330-02-0011</v>
          </cell>
          <cell r="R1" t="str">
            <v>330-01-0089</v>
          </cell>
          <cell r="S1" t="str">
            <v>330-01-0014</v>
          </cell>
          <cell r="T1" t="str">
            <v>330-02-0046</v>
          </cell>
          <cell r="U1" t="str">
            <v>330-02-0033</v>
          </cell>
          <cell r="V1" t="str">
            <v>330-02-0056</v>
          </cell>
          <cell r="W1" t="str">
            <v>330-00-0081</v>
          </cell>
          <cell r="X1" t="str">
            <v>332-00-0078</v>
          </cell>
          <cell r="Y1" t="str">
            <v>330-01-0059</v>
          </cell>
          <cell r="Z1" t="str">
            <v>330-01-0021</v>
          </cell>
        </row>
        <row r="2">
          <cell r="A2" t="str">
            <v>PLW38141596</v>
          </cell>
          <cell r="B2" t="str">
            <v>PLW06140972</v>
          </cell>
          <cell r="C2" t="str">
            <v>PLW07152814</v>
          </cell>
          <cell r="D2" t="str">
            <v>PLW06152568</v>
          </cell>
          <cell r="E2" t="str">
            <v>---</v>
          </cell>
          <cell r="F2" t="str">
            <v>PLW33150228</v>
          </cell>
          <cell r="G2" t="str">
            <v>PLW33150226</v>
          </cell>
          <cell r="H2" t="str">
            <v>PLW12153864</v>
          </cell>
          <cell r="I2" t="str">
            <v>PLW11153530</v>
          </cell>
          <cell r="J2" t="str">
            <v>PLW15154592</v>
          </cell>
          <cell r="K2" t="str">
            <v>PLW43150108</v>
          </cell>
          <cell r="L2" t="str">
            <v>PLW18160025</v>
          </cell>
          <cell r="M2" t="str">
            <v>PLW26150228</v>
          </cell>
          <cell r="N2" t="str">
            <v>PLW17155036</v>
          </cell>
          <cell r="O2" t="str">
            <v>PLW33150209</v>
          </cell>
          <cell r="P2" t="str">
            <v>PLW26150209</v>
          </cell>
          <cell r="Q2" t="str">
            <v>PLW02152306</v>
          </cell>
          <cell r="R2" t="str">
            <v>---</v>
          </cell>
          <cell r="S2">
            <v>0</v>
          </cell>
          <cell r="T2" t="str">
            <v>PLW14154452</v>
          </cell>
          <cell r="U2" t="str">
            <v>PLW23156597</v>
          </cell>
          <cell r="V2" t="str">
            <v>PLW14160001</v>
          </cell>
          <cell r="W2" t="str">
            <v>PLW24160022</v>
          </cell>
          <cell r="X2" t="str">
            <v>PLW25160029</v>
          </cell>
          <cell r="Y2" t="str">
            <v>PLW26160042</v>
          </cell>
          <cell r="Z2" t="str">
            <v>PLW12153760</v>
          </cell>
        </row>
        <row r="3">
          <cell r="A3" t="str">
            <v>PLW38141598</v>
          </cell>
          <cell r="B3" t="str">
            <v>PLW06140975</v>
          </cell>
          <cell r="C3" t="str">
            <v>PLW50142019</v>
          </cell>
          <cell r="D3" t="str">
            <v>PLW08152982</v>
          </cell>
          <cell r="E3" t="str">
            <v>---</v>
          </cell>
          <cell r="F3" t="str">
            <v>PLW33150229</v>
          </cell>
          <cell r="G3" t="str">
            <v>---</v>
          </cell>
          <cell r="H3" t="str">
            <v>PLW12153871</v>
          </cell>
          <cell r="I3" t="str">
            <v>PLW11153559</v>
          </cell>
          <cell r="J3" t="str">
            <v>PLW15154606</v>
          </cell>
          <cell r="K3" t="str">
            <v>PLW43150126</v>
          </cell>
          <cell r="L3" t="str">
            <v>PLW18160028</v>
          </cell>
          <cell r="M3" t="str">
            <v>PLW26150229</v>
          </cell>
          <cell r="N3" t="str">
            <v>PLW17155046</v>
          </cell>
          <cell r="O3" t="str">
            <v>PLW33150211</v>
          </cell>
          <cell r="P3" t="str">
            <v>PLW26150212</v>
          </cell>
          <cell r="Q3" t="str">
            <v>---</v>
          </cell>
          <cell r="R3" t="str">
            <v>---</v>
          </cell>
          <cell r="S3" t="str">
            <v>---</v>
          </cell>
          <cell r="T3" t="str">
            <v>PLW14154453</v>
          </cell>
          <cell r="U3" t="str">
            <v>PLW23156598</v>
          </cell>
          <cell r="V3" t="str">
            <v>---</v>
          </cell>
          <cell r="W3" t="str">
            <v>PLW24160025</v>
          </cell>
          <cell r="X3" t="str">
            <v>---</v>
          </cell>
          <cell r="Y3" t="str">
            <v>PLW26160044</v>
          </cell>
          <cell r="Z3" t="str">
            <v>PLW17155216</v>
          </cell>
        </row>
        <row r="4">
          <cell r="A4" t="str">
            <v>PLW38141602</v>
          </cell>
          <cell r="B4" t="str">
            <v>PLW06140978</v>
          </cell>
          <cell r="C4" t="str">
            <v>PLW50142022</v>
          </cell>
          <cell r="D4" t="str">
            <v>PLW08152986</v>
          </cell>
          <cell r="E4" t="str">
            <v>---</v>
          </cell>
          <cell r="F4" t="str">
            <v>PLW33150230</v>
          </cell>
          <cell r="G4" t="str">
            <v>---</v>
          </cell>
          <cell r="H4" t="str">
            <v>PLW12153873</v>
          </cell>
          <cell r="I4" t="str">
            <v>PLW11153524</v>
          </cell>
          <cell r="J4" t="str">
            <v>PLW15154611</v>
          </cell>
          <cell r="K4" t="str">
            <v>---</v>
          </cell>
          <cell r="L4" t="str">
            <v>---</v>
          </cell>
          <cell r="M4" t="str">
            <v>PLW15154527</v>
          </cell>
          <cell r="N4" t="str">
            <v>PLW17155049</v>
          </cell>
          <cell r="O4" t="str">
            <v>PLW33150217</v>
          </cell>
          <cell r="P4" t="str">
            <v>PLW26150213</v>
          </cell>
          <cell r="Q4" t="str">
            <v>---</v>
          </cell>
          <cell r="R4" t="str">
            <v>---</v>
          </cell>
          <cell r="S4" t="str">
            <v>---</v>
          </cell>
          <cell r="T4" t="str">
            <v>PLW14154485</v>
          </cell>
          <cell r="U4" t="str">
            <v>PLW23156599</v>
          </cell>
          <cell r="V4" t="str">
            <v>---</v>
          </cell>
          <cell r="W4" t="str">
            <v>PLW24160030</v>
          </cell>
          <cell r="X4" t="str">
            <v>---</v>
          </cell>
          <cell r="Y4" t="str">
            <v>---</v>
          </cell>
          <cell r="Z4" t="str">
            <v>---</v>
          </cell>
        </row>
        <row r="5">
          <cell r="A5" t="str">
            <v>PLW38141603</v>
          </cell>
          <cell r="B5" t="str">
            <v>PLW06140979</v>
          </cell>
          <cell r="C5" t="str">
            <v>PLW50142025</v>
          </cell>
          <cell r="D5" t="str">
            <v>PLW08153034</v>
          </cell>
          <cell r="E5" t="str">
            <v>---</v>
          </cell>
          <cell r="F5" t="str">
            <v>---</v>
          </cell>
          <cell r="G5" t="str">
            <v>---</v>
          </cell>
          <cell r="H5" t="str">
            <v>PLW12153879</v>
          </cell>
          <cell r="I5" t="str">
            <v>PLW11153526</v>
          </cell>
          <cell r="J5" t="str">
            <v>PLW19155610</v>
          </cell>
          <cell r="K5" t="str">
            <v>---</v>
          </cell>
          <cell r="L5" t="str">
            <v>---</v>
          </cell>
          <cell r="M5" t="str">
            <v>PLW26150235</v>
          </cell>
          <cell r="N5" t="str">
            <v>PLW17155052</v>
          </cell>
          <cell r="O5" t="str">
            <v>PLW33150220</v>
          </cell>
          <cell r="P5" t="str">
            <v>PLW26150214</v>
          </cell>
          <cell r="Q5" t="str">
            <v>---</v>
          </cell>
          <cell r="R5" t="str">
            <v>---</v>
          </cell>
          <cell r="S5" t="str">
            <v>---</v>
          </cell>
          <cell r="T5" t="str">
            <v>PLW22156027</v>
          </cell>
          <cell r="U5" t="str">
            <v>PLW23156601</v>
          </cell>
          <cell r="V5" t="str">
            <v>---</v>
          </cell>
          <cell r="W5" t="str">
            <v>PLW24160033</v>
          </cell>
          <cell r="X5" t="str">
            <v>---</v>
          </cell>
          <cell r="Y5" t="str">
            <v>---</v>
          </cell>
          <cell r="Z5" t="str">
            <v>---</v>
          </cell>
        </row>
        <row r="6">
          <cell r="A6" t="str">
            <v>PLW38141607</v>
          </cell>
          <cell r="B6" t="str">
            <v>PLW06140980</v>
          </cell>
          <cell r="C6" t="str">
            <v>---</v>
          </cell>
          <cell r="D6" t="str">
            <v>PLW11153514</v>
          </cell>
          <cell r="E6" t="str">
            <v>---</v>
          </cell>
          <cell r="F6" t="str">
            <v>---</v>
          </cell>
          <cell r="G6" t="str">
            <v>---</v>
          </cell>
          <cell r="H6" t="str">
            <v>PLW12153881</v>
          </cell>
          <cell r="I6" t="str">
            <v>PLW11153532</v>
          </cell>
          <cell r="J6" t="str">
            <v>PLW20155784</v>
          </cell>
          <cell r="K6" t="str">
            <v>---</v>
          </cell>
          <cell r="L6" t="str">
            <v>---</v>
          </cell>
          <cell r="M6" t="str">
            <v>PLW26150236</v>
          </cell>
          <cell r="N6" t="str">
            <v>PLW17155054</v>
          </cell>
          <cell r="O6" t="str">
            <v>---</v>
          </cell>
          <cell r="P6" t="str">
            <v>PLW26150216</v>
          </cell>
          <cell r="Q6" t="str">
            <v>---</v>
          </cell>
          <cell r="R6" t="str">
            <v>---</v>
          </cell>
          <cell r="S6" t="str">
            <v>---</v>
          </cell>
          <cell r="T6" t="str">
            <v>PLW22156030</v>
          </cell>
          <cell r="U6" t="str">
            <v>PLW23156603</v>
          </cell>
          <cell r="V6" t="str">
            <v>---</v>
          </cell>
          <cell r="W6" t="str">
            <v>PLW24160044</v>
          </cell>
          <cell r="X6" t="str">
            <v>---</v>
          </cell>
          <cell r="Y6" t="str">
            <v>---</v>
          </cell>
          <cell r="Z6" t="str">
            <v>---</v>
          </cell>
        </row>
        <row r="7">
          <cell r="A7" t="str">
            <v>PLW38141609</v>
          </cell>
          <cell r="B7" t="str">
            <v>PLW06140983</v>
          </cell>
          <cell r="C7" t="str">
            <v>---</v>
          </cell>
          <cell r="D7" t="str">
            <v>---</v>
          </cell>
          <cell r="E7" t="str">
            <v>---</v>
          </cell>
          <cell r="F7" t="str">
            <v>---</v>
          </cell>
          <cell r="G7" t="str">
            <v>---</v>
          </cell>
          <cell r="H7" t="str">
            <v>PLW18155323</v>
          </cell>
          <cell r="I7" t="str">
            <v>PLW11153533</v>
          </cell>
          <cell r="J7" t="str">
            <v>PLW20155797</v>
          </cell>
          <cell r="K7" t="str">
            <v>---</v>
          </cell>
          <cell r="L7" t="str">
            <v>---</v>
          </cell>
          <cell r="M7" t="str">
            <v>PLW26150242</v>
          </cell>
          <cell r="N7" t="str">
            <v>PLW17155056</v>
          </cell>
          <cell r="O7" t="str">
            <v>---</v>
          </cell>
          <cell r="P7" t="str">
            <v>PLW26150217</v>
          </cell>
          <cell r="Q7" t="str">
            <v>---</v>
          </cell>
          <cell r="R7" t="str">
            <v>---</v>
          </cell>
          <cell r="S7" t="str">
            <v>---</v>
          </cell>
          <cell r="T7" t="str">
            <v>PLW22156031</v>
          </cell>
          <cell r="U7" t="str">
            <v>PLW23156608</v>
          </cell>
          <cell r="V7" t="str">
            <v>---</v>
          </cell>
          <cell r="W7" t="str">
            <v>PLW24160048</v>
          </cell>
          <cell r="X7" t="str">
            <v>---</v>
          </cell>
          <cell r="Y7" t="str">
            <v>---</v>
          </cell>
          <cell r="Z7" t="str">
            <v>---</v>
          </cell>
        </row>
        <row r="8">
          <cell r="A8" t="str">
            <v>---</v>
          </cell>
          <cell r="B8" t="str">
            <v>PLW06140985</v>
          </cell>
          <cell r="C8" t="str">
            <v>---</v>
          </cell>
          <cell r="D8" t="str">
            <v>---</v>
          </cell>
          <cell r="E8" t="str">
            <v>---</v>
          </cell>
          <cell r="F8" t="str">
            <v>---</v>
          </cell>
          <cell r="G8" t="str">
            <v>---</v>
          </cell>
          <cell r="H8" t="str">
            <v>PLW18155331</v>
          </cell>
          <cell r="I8" t="str">
            <v>PLW11153535</v>
          </cell>
          <cell r="J8" t="str">
            <v>PLW21155918</v>
          </cell>
          <cell r="K8" t="str">
            <v>---</v>
          </cell>
          <cell r="L8" t="str">
            <v>---</v>
          </cell>
          <cell r="M8" t="str">
            <v>PLW26150244</v>
          </cell>
          <cell r="N8" t="str">
            <v>PLW17155057</v>
          </cell>
          <cell r="O8" t="str">
            <v>---</v>
          </cell>
          <cell r="P8" t="str">
            <v>PLW26150219</v>
          </cell>
          <cell r="Q8" t="str">
            <v>---</v>
          </cell>
          <cell r="R8" t="str">
            <v>---</v>
          </cell>
          <cell r="S8" t="str">
            <v>---</v>
          </cell>
          <cell r="T8" t="str">
            <v>PLW22156042</v>
          </cell>
          <cell r="U8" t="str">
            <v>PLW23156611</v>
          </cell>
          <cell r="V8" t="str">
            <v>---</v>
          </cell>
          <cell r="W8" t="str">
            <v>PLW24160064</v>
          </cell>
          <cell r="X8" t="str">
            <v>---</v>
          </cell>
          <cell r="Y8" t="str">
            <v>---</v>
          </cell>
          <cell r="Z8" t="str">
            <v>---</v>
          </cell>
        </row>
        <row r="9">
          <cell r="A9" t="str">
            <v>---</v>
          </cell>
          <cell r="B9" t="str">
            <v>PLW06140990</v>
          </cell>
          <cell r="C9" t="str">
            <v>---</v>
          </cell>
          <cell r="D9" t="str">
            <v>---</v>
          </cell>
          <cell r="E9" t="str">
            <v>---</v>
          </cell>
          <cell r="F9" t="str">
            <v>---</v>
          </cell>
          <cell r="G9" t="str">
            <v>---</v>
          </cell>
          <cell r="H9" t="str">
            <v>PLW18155340</v>
          </cell>
          <cell r="I9" t="str">
            <v>PLW11153536</v>
          </cell>
          <cell r="J9" t="str">
            <v>PLW21155925</v>
          </cell>
          <cell r="K9" t="str">
            <v>---</v>
          </cell>
          <cell r="L9" t="str">
            <v>---</v>
          </cell>
          <cell r="M9" t="str">
            <v>---</v>
          </cell>
          <cell r="N9" t="str">
            <v>PLW20155690</v>
          </cell>
          <cell r="O9" t="str">
            <v>---</v>
          </cell>
          <cell r="P9" t="str">
            <v>PLW26150220</v>
          </cell>
          <cell r="Q9" t="str">
            <v>---</v>
          </cell>
          <cell r="R9" t="str">
            <v>---</v>
          </cell>
          <cell r="S9" t="str">
            <v>---</v>
          </cell>
          <cell r="T9" t="str">
            <v>PLW22156044</v>
          </cell>
          <cell r="U9" t="str">
            <v>PLW23156612</v>
          </cell>
          <cell r="V9" t="str">
            <v>---</v>
          </cell>
          <cell r="W9" t="str">
            <v>PLW24160074</v>
          </cell>
          <cell r="X9" t="str">
            <v>---</v>
          </cell>
          <cell r="Y9" t="str">
            <v>---</v>
          </cell>
          <cell r="Z9" t="str">
            <v>---</v>
          </cell>
        </row>
        <row r="10">
          <cell r="A10" t="str">
            <v>---</v>
          </cell>
          <cell r="B10" t="str">
            <v>PLW06140991</v>
          </cell>
          <cell r="C10" t="str">
            <v>---</v>
          </cell>
          <cell r="D10" t="str">
            <v>---</v>
          </cell>
          <cell r="E10" t="str">
            <v>---</v>
          </cell>
          <cell r="F10" t="str">
            <v>---</v>
          </cell>
          <cell r="G10" t="str">
            <v>---</v>
          </cell>
          <cell r="H10" t="str">
            <v>PLW18155342</v>
          </cell>
          <cell r="I10" t="str">
            <v>PLW11153538</v>
          </cell>
          <cell r="J10" t="str">
            <v>PLW21155929</v>
          </cell>
          <cell r="K10" t="str">
            <v>---</v>
          </cell>
          <cell r="L10" t="str">
            <v>---</v>
          </cell>
          <cell r="M10" t="str">
            <v>---</v>
          </cell>
          <cell r="N10" t="str">
            <v>PLW20155692</v>
          </cell>
          <cell r="O10" t="str">
            <v>---</v>
          </cell>
          <cell r="P10" t="str">
            <v>PLW26150221</v>
          </cell>
          <cell r="Q10" t="str">
            <v>---</v>
          </cell>
          <cell r="R10" t="str">
            <v>---</v>
          </cell>
          <cell r="S10" t="str">
            <v>---</v>
          </cell>
          <cell r="T10" t="str">
            <v>PLW22156045</v>
          </cell>
          <cell r="U10" t="str">
            <v>PLW23156614</v>
          </cell>
          <cell r="V10" t="str">
            <v>---</v>
          </cell>
          <cell r="W10" t="str">
            <v>PLW24160076</v>
          </cell>
          <cell r="X10" t="str">
            <v>---</v>
          </cell>
          <cell r="Y10" t="str">
            <v>---</v>
          </cell>
          <cell r="Z10" t="str">
            <v>---</v>
          </cell>
        </row>
        <row r="11">
          <cell r="A11" t="str">
            <v>---</v>
          </cell>
          <cell r="B11" t="str">
            <v>PLW06140993</v>
          </cell>
          <cell r="C11" t="str">
            <v>---</v>
          </cell>
          <cell r="D11" t="str">
            <v>---</v>
          </cell>
          <cell r="E11" t="str">
            <v>---</v>
          </cell>
          <cell r="F11" t="str">
            <v>---</v>
          </cell>
          <cell r="G11" t="str">
            <v>---</v>
          </cell>
          <cell r="H11" t="str">
            <v>PLW18155366</v>
          </cell>
          <cell r="I11" t="str">
            <v>PLW11153539</v>
          </cell>
          <cell r="J11" t="str">
            <v>PLW21155931</v>
          </cell>
          <cell r="K11" t="str">
            <v>---</v>
          </cell>
          <cell r="L11" t="str">
            <v>---</v>
          </cell>
          <cell r="M11" t="str">
            <v>---</v>
          </cell>
          <cell r="N11" t="str">
            <v>PLW20155693</v>
          </cell>
          <cell r="O11" t="str">
            <v>---</v>
          </cell>
          <cell r="P11" t="str">
            <v>---</v>
          </cell>
          <cell r="Q11" t="str">
            <v>---</v>
          </cell>
          <cell r="R11" t="str">
            <v>---</v>
          </cell>
          <cell r="S11" t="str">
            <v>---</v>
          </cell>
          <cell r="T11" t="str">
            <v>PLW22156048</v>
          </cell>
          <cell r="U11" t="str">
            <v>PLW23156628</v>
          </cell>
          <cell r="V11" t="str">
            <v>---</v>
          </cell>
          <cell r="W11" t="str">
            <v>PLW24160079</v>
          </cell>
          <cell r="X11" t="str">
            <v>---</v>
          </cell>
          <cell r="Y11" t="str">
            <v>---</v>
          </cell>
          <cell r="Z11" t="str">
            <v>---</v>
          </cell>
        </row>
        <row r="12">
          <cell r="A12" t="str">
            <v>---</v>
          </cell>
          <cell r="B12" t="str">
            <v>PLW06140994</v>
          </cell>
          <cell r="C12" t="str">
            <v>---</v>
          </cell>
          <cell r="D12" t="str">
            <v>---</v>
          </cell>
          <cell r="E12" t="str">
            <v>---</v>
          </cell>
          <cell r="F12" t="str">
            <v>---</v>
          </cell>
          <cell r="G12" t="str">
            <v>---</v>
          </cell>
          <cell r="H12" t="str">
            <v>PLW18155403</v>
          </cell>
          <cell r="I12" t="str">
            <v>PLW11153540</v>
          </cell>
          <cell r="J12" t="str">
            <v>PLW21155935</v>
          </cell>
          <cell r="K12" t="str">
            <v>---</v>
          </cell>
          <cell r="L12" t="str">
            <v>---</v>
          </cell>
          <cell r="M12" t="str">
            <v>---</v>
          </cell>
          <cell r="N12" t="str">
            <v>PLW20155695</v>
          </cell>
          <cell r="O12" t="str">
            <v>---</v>
          </cell>
          <cell r="P12" t="str">
            <v>---</v>
          </cell>
          <cell r="Q12" t="str">
            <v>---</v>
          </cell>
          <cell r="R12" t="str">
            <v>---</v>
          </cell>
          <cell r="S12" t="str">
            <v>---</v>
          </cell>
          <cell r="T12" t="str">
            <v>PLW22156049</v>
          </cell>
          <cell r="U12" t="str">
            <v>PLW23156630</v>
          </cell>
          <cell r="V12" t="str">
            <v>---</v>
          </cell>
          <cell r="W12" t="str">
            <v>PLW24160080</v>
          </cell>
          <cell r="X12" t="str">
            <v>---</v>
          </cell>
          <cell r="Y12" t="str">
            <v>---</v>
          </cell>
          <cell r="Z12" t="str">
            <v>---</v>
          </cell>
        </row>
        <row r="13">
          <cell r="A13" t="str">
            <v>---</v>
          </cell>
          <cell r="B13" t="str">
            <v>PLW06140996</v>
          </cell>
          <cell r="C13" t="str">
            <v>---</v>
          </cell>
          <cell r="D13" t="str">
            <v>---</v>
          </cell>
          <cell r="E13" t="str">
            <v>---</v>
          </cell>
          <cell r="F13" t="str">
            <v>---</v>
          </cell>
          <cell r="G13" t="str">
            <v>---</v>
          </cell>
          <cell r="H13" t="str">
            <v>PLW25150159</v>
          </cell>
          <cell r="I13" t="str">
            <v>PLW11153541</v>
          </cell>
          <cell r="J13" t="str">
            <v>PLW21155937</v>
          </cell>
          <cell r="K13" t="str">
            <v>---</v>
          </cell>
          <cell r="L13" t="str">
            <v>---</v>
          </cell>
          <cell r="M13" t="str">
            <v>---</v>
          </cell>
          <cell r="N13" t="str">
            <v>PLW20155696</v>
          </cell>
          <cell r="O13" t="str">
            <v>---</v>
          </cell>
          <cell r="P13" t="str">
            <v>---</v>
          </cell>
          <cell r="Q13" t="str">
            <v>---</v>
          </cell>
          <cell r="R13" t="str">
            <v>---</v>
          </cell>
          <cell r="S13" t="str">
            <v>---</v>
          </cell>
          <cell r="T13" t="str">
            <v>PLW22156050</v>
          </cell>
          <cell r="U13" t="str">
            <v>PLW23156633</v>
          </cell>
          <cell r="V13" t="str">
            <v>---</v>
          </cell>
          <cell r="W13" t="str">
            <v>---</v>
          </cell>
          <cell r="X13" t="str">
            <v>---</v>
          </cell>
          <cell r="Y13" t="str">
            <v>---</v>
          </cell>
          <cell r="Z13" t="str">
            <v>---</v>
          </cell>
        </row>
        <row r="14">
          <cell r="A14" t="str">
            <v>---</v>
          </cell>
          <cell r="B14" t="str">
            <v>PLW06140997</v>
          </cell>
          <cell r="C14" t="str">
            <v>---</v>
          </cell>
          <cell r="D14" t="str">
            <v>---</v>
          </cell>
          <cell r="E14" t="str">
            <v>---</v>
          </cell>
          <cell r="F14" t="str">
            <v>---</v>
          </cell>
          <cell r="G14" t="str">
            <v>---</v>
          </cell>
          <cell r="H14" t="str">
            <v>PLW25150161</v>
          </cell>
          <cell r="I14" t="str">
            <v>PLW11153542</v>
          </cell>
          <cell r="J14" t="str">
            <v>PLW21155938</v>
          </cell>
          <cell r="K14" t="str">
            <v>---</v>
          </cell>
          <cell r="L14" t="str">
            <v>---</v>
          </cell>
          <cell r="M14" t="str">
            <v>---</v>
          </cell>
          <cell r="N14" t="str">
            <v>PLW20155697</v>
          </cell>
          <cell r="O14" t="str">
            <v>---</v>
          </cell>
          <cell r="P14" t="str">
            <v>---</v>
          </cell>
          <cell r="Q14" t="str">
            <v>---</v>
          </cell>
          <cell r="R14" t="str">
            <v>---</v>
          </cell>
          <cell r="S14" t="str">
            <v>---</v>
          </cell>
          <cell r="T14" t="str">
            <v>PLW22156058</v>
          </cell>
          <cell r="U14" t="str">
            <v>PLW23156640</v>
          </cell>
          <cell r="V14" t="str">
            <v>---</v>
          </cell>
          <cell r="W14" t="str">
            <v>---</v>
          </cell>
          <cell r="X14" t="str">
            <v>---</v>
          </cell>
          <cell r="Y14" t="str">
            <v>---</v>
          </cell>
          <cell r="Z14" t="str">
            <v>---</v>
          </cell>
        </row>
        <row r="15">
          <cell r="A15" t="str">
            <v>---</v>
          </cell>
          <cell r="B15" t="str">
            <v>PLW06140998</v>
          </cell>
          <cell r="C15" t="str">
            <v>---</v>
          </cell>
          <cell r="D15" t="str">
            <v>---</v>
          </cell>
          <cell r="E15" t="str">
            <v>---</v>
          </cell>
          <cell r="F15" t="str">
            <v>---</v>
          </cell>
          <cell r="G15" t="str">
            <v>---</v>
          </cell>
          <cell r="H15" t="str">
            <v>PLW25150163</v>
          </cell>
          <cell r="I15" t="str">
            <v>PLW11153543</v>
          </cell>
          <cell r="J15" t="str">
            <v>PLW21155939</v>
          </cell>
          <cell r="K15" t="str">
            <v>---</v>
          </cell>
          <cell r="L15" t="str">
            <v>---</v>
          </cell>
          <cell r="M15" t="str">
            <v>---</v>
          </cell>
          <cell r="N15" t="str">
            <v>PLW20155699</v>
          </cell>
          <cell r="O15" t="str">
            <v>---</v>
          </cell>
          <cell r="P15" t="str">
            <v>---</v>
          </cell>
          <cell r="Q15" t="str">
            <v>---</v>
          </cell>
          <cell r="R15" t="str">
            <v>---</v>
          </cell>
          <cell r="S15" t="str">
            <v>---</v>
          </cell>
          <cell r="T15" t="str">
            <v>PLW22156061</v>
          </cell>
          <cell r="U15" t="str">
            <v>PLW23156645</v>
          </cell>
          <cell r="V15" t="str">
            <v>---</v>
          </cell>
          <cell r="W15" t="str">
            <v>---</v>
          </cell>
          <cell r="X15" t="str">
            <v>---</v>
          </cell>
          <cell r="Y15" t="str">
            <v>---</v>
          </cell>
          <cell r="Z15" t="str">
            <v>---</v>
          </cell>
        </row>
        <row r="16">
          <cell r="A16" t="str">
            <v>---</v>
          </cell>
          <cell r="B16" t="str">
            <v>PLW06140999</v>
          </cell>
          <cell r="C16" t="str">
            <v>---</v>
          </cell>
          <cell r="D16" t="str">
            <v>---</v>
          </cell>
          <cell r="E16" t="str">
            <v>---</v>
          </cell>
          <cell r="F16" t="str">
            <v>---</v>
          </cell>
          <cell r="G16" t="str">
            <v>---</v>
          </cell>
          <cell r="H16" t="str">
            <v>PLW25150164</v>
          </cell>
          <cell r="I16" t="str">
            <v>PLW11153544</v>
          </cell>
          <cell r="J16" t="str">
            <v>PLW21155940</v>
          </cell>
          <cell r="K16" t="str">
            <v>---</v>
          </cell>
          <cell r="L16" t="str">
            <v>---</v>
          </cell>
          <cell r="M16" t="str">
            <v>---</v>
          </cell>
          <cell r="N16" t="str">
            <v>PLW20155703</v>
          </cell>
          <cell r="O16" t="str">
            <v>---</v>
          </cell>
          <cell r="P16" t="str">
            <v>---</v>
          </cell>
          <cell r="Q16" t="str">
            <v>---</v>
          </cell>
          <cell r="R16" t="str">
            <v>---</v>
          </cell>
          <cell r="S16" t="str">
            <v>---</v>
          </cell>
          <cell r="T16" t="str">
            <v>PLW22156064</v>
          </cell>
          <cell r="U16" t="str">
            <v>PLW23156648</v>
          </cell>
          <cell r="V16" t="str">
            <v>---</v>
          </cell>
          <cell r="W16" t="str">
            <v>---</v>
          </cell>
          <cell r="X16" t="str">
            <v>---</v>
          </cell>
          <cell r="Y16" t="str">
            <v>---</v>
          </cell>
          <cell r="Z16" t="str">
            <v>---</v>
          </cell>
        </row>
        <row r="17">
          <cell r="A17" t="str">
            <v>---</v>
          </cell>
          <cell r="B17" t="str">
            <v>PLW06141002</v>
          </cell>
          <cell r="C17" t="str">
            <v>---</v>
          </cell>
          <cell r="D17" t="str">
            <v>---</v>
          </cell>
          <cell r="E17" t="str">
            <v>---</v>
          </cell>
          <cell r="F17" t="str">
            <v>---</v>
          </cell>
          <cell r="G17" t="str">
            <v>---</v>
          </cell>
          <cell r="H17" t="str">
            <v>PLW25150166</v>
          </cell>
          <cell r="I17" t="str">
            <v>PLW11153545</v>
          </cell>
          <cell r="J17" t="str">
            <v>PLW21155941</v>
          </cell>
          <cell r="K17" t="str">
            <v>---</v>
          </cell>
          <cell r="L17" t="str">
            <v>---</v>
          </cell>
          <cell r="M17" t="str">
            <v>---</v>
          </cell>
          <cell r="N17" t="str">
            <v>PLW20155704</v>
          </cell>
          <cell r="O17" t="str">
            <v>---</v>
          </cell>
          <cell r="P17" t="str">
            <v>---</v>
          </cell>
          <cell r="Q17" t="str">
            <v>---</v>
          </cell>
          <cell r="R17" t="str">
            <v>---</v>
          </cell>
          <cell r="S17" t="str">
            <v>---</v>
          </cell>
          <cell r="T17" t="str">
            <v>PLW22156071</v>
          </cell>
          <cell r="U17" t="str">
            <v>PLW23156652</v>
          </cell>
          <cell r="V17" t="str">
            <v>---</v>
          </cell>
          <cell r="W17" t="str">
            <v>---</v>
          </cell>
          <cell r="X17" t="str">
            <v>---</v>
          </cell>
          <cell r="Y17" t="str">
            <v>---</v>
          </cell>
          <cell r="Z17" t="str">
            <v>---</v>
          </cell>
        </row>
        <row r="18">
          <cell r="A18" t="str">
            <v>---</v>
          </cell>
          <cell r="B18" t="str">
            <v>PLW06141004</v>
          </cell>
          <cell r="C18" t="str">
            <v>---</v>
          </cell>
          <cell r="D18" t="str">
            <v>---</v>
          </cell>
          <cell r="E18" t="str">
            <v>---</v>
          </cell>
          <cell r="F18" t="str">
            <v>---</v>
          </cell>
          <cell r="G18" t="str">
            <v>---</v>
          </cell>
          <cell r="H18" t="str">
            <v>PLW25150168</v>
          </cell>
          <cell r="I18" t="str">
            <v>PLW11153547</v>
          </cell>
          <cell r="J18" t="str">
            <v>PLW21155944</v>
          </cell>
          <cell r="K18" t="str">
            <v>---</v>
          </cell>
          <cell r="L18" t="str">
            <v>---</v>
          </cell>
          <cell r="M18" t="str">
            <v>---</v>
          </cell>
          <cell r="N18" t="str">
            <v>PLW20155705</v>
          </cell>
          <cell r="O18" t="str">
            <v>---</v>
          </cell>
          <cell r="P18" t="str">
            <v>---</v>
          </cell>
          <cell r="Q18" t="str">
            <v>---</v>
          </cell>
          <cell r="R18" t="str">
            <v>---</v>
          </cell>
          <cell r="S18" t="str">
            <v>---</v>
          </cell>
          <cell r="T18" t="str">
            <v>PLW22156075</v>
          </cell>
          <cell r="U18" t="str">
            <v>PLW23156667</v>
          </cell>
          <cell r="V18" t="str">
            <v>---</v>
          </cell>
          <cell r="W18" t="str">
            <v>---</v>
          </cell>
          <cell r="X18" t="str">
            <v>---</v>
          </cell>
          <cell r="Y18" t="str">
            <v>---</v>
          </cell>
          <cell r="Z18" t="str">
            <v>---</v>
          </cell>
        </row>
        <row r="19">
          <cell r="A19" t="str">
            <v>---</v>
          </cell>
          <cell r="B19" t="str">
            <v>PLW06141005</v>
          </cell>
          <cell r="C19" t="str">
            <v>---</v>
          </cell>
          <cell r="D19" t="str">
            <v>---</v>
          </cell>
          <cell r="E19" t="str">
            <v>---</v>
          </cell>
          <cell r="F19" t="str">
            <v>---</v>
          </cell>
          <cell r="G19" t="str">
            <v>---</v>
          </cell>
          <cell r="H19" t="str">
            <v>PLW25150174</v>
          </cell>
          <cell r="I19" t="str">
            <v>PLW11153548</v>
          </cell>
          <cell r="J19" t="str">
            <v>PLW21155952</v>
          </cell>
          <cell r="K19" t="str">
            <v>---</v>
          </cell>
          <cell r="L19" t="str">
            <v>---</v>
          </cell>
          <cell r="M19" t="str">
            <v>---</v>
          </cell>
          <cell r="N19" t="str">
            <v>PLW20155707</v>
          </cell>
          <cell r="O19" t="str">
            <v>---</v>
          </cell>
          <cell r="P19" t="str">
            <v>---</v>
          </cell>
          <cell r="Q19" t="str">
            <v>---</v>
          </cell>
          <cell r="R19" t="str">
            <v>---</v>
          </cell>
          <cell r="S19" t="str">
            <v>---</v>
          </cell>
          <cell r="T19" t="str">
            <v>PLW24156800</v>
          </cell>
          <cell r="U19" t="str">
            <v>PLW23156673</v>
          </cell>
          <cell r="V19" t="str">
            <v>---</v>
          </cell>
          <cell r="W19" t="str">
            <v>---</v>
          </cell>
          <cell r="X19" t="str">
            <v>---</v>
          </cell>
          <cell r="Y19" t="str">
            <v>---</v>
          </cell>
          <cell r="Z19" t="str">
            <v>---</v>
          </cell>
        </row>
        <row r="20">
          <cell r="A20" t="str">
            <v>---</v>
          </cell>
          <cell r="B20" t="str">
            <v>PLW06141006</v>
          </cell>
          <cell r="C20" t="str">
            <v>---</v>
          </cell>
          <cell r="D20" t="str">
            <v>---</v>
          </cell>
          <cell r="E20" t="str">
            <v>---</v>
          </cell>
          <cell r="F20" t="str">
            <v>---</v>
          </cell>
          <cell r="G20" t="str">
            <v>---</v>
          </cell>
          <cell r="H20" t="str">
            <v>PLW25150175</v>
          </cell>
          <cell r="I20" t="str">
            <v>PLW11153551</v>
          </cell>
          <cell r="J20" t="str">
            <v>PLW21155954</v>
          </cell>
          <cell r="K20" t="str">
            <v>---</v>
          </cell>
          <cell r="L20" t="str">
            <v>---</v>
          </cell>
          <cell r="M20" t="str">
            <v>---</v>
          </cell>
          <cell r="N20" t="str">
            <v>PLW20155708</v>
          </cell>
          <cell r="O20" t="str">
            <v>---</v>
          </cell>
          <cell r="P20" t="str">
            <v>---</v>
          </cell>
          <cell r="Q20" t="str">
            <v>---</v>
          </cell>
          <cell r="R20" t="str">
            <v>---</v>
          </cell>
          <cell r="S20" t="str">
            <v>---</v>
          </cell>
          <cell r="T20" t="str">
            <v>PLW24156802</v>
          </cell>
          <cell r="U20" t="str">
            <v>PLW27150004</v>
          </cell>
          <cell r="V20" t="str">
            <v>---</v>
          </cell>
          <cell r="W20" t="str">
            <v>---</v>
          </cell>
          <cell r="X20" t="str">
            <v>---</v>
          </cell>
          <cell r="Y20" t="str">
            <v>---</v>
          </cell>
          <cell r="Z20" t="str">
            <v>---</v>
          </cell>
        </row>
        <row r="21">
          <cell r="A21" t="str">
            <v>---</v>
          </cell>
          <cell r="B21" t="str">
            <v>PLW06141009</v>
          </cell>
          <cell r="C21" t="str">
            <v>---</v>
          </cell>
          <cell r="D21" t="str">
            <v>---</v>
          </cell>
          <cell r="E21" t="str">
            <v>---</v>
          </cell>
          <cell r="F21" t="str">
            <v>---</v>
          </cell>
          <cell r="G21" t="str">
            <v>---</v>
          </cell>
          <cell r="H21" t="str">
            <v>PLW25150176</v>
          </cell>
          <cell r="I21" t="str">
            <v>PLW11153553</v>
          </cell>
          <cell r="J21" t="str">
            <v>PLW21155960</v>
          </cell>
          <cell r="K21" t="str">
            <v>---</v>
          </cell>
          <cell r="L21" t="str">
            <v>---</v>
          </cell>
          <cell r="M21" t="str">
            <v>---</v>
          </cell>
          <cell r="N21" t="str">
            <v>---</v>
          </cell>
          <cell r="O21" t="str">
            <v>---</v>
          </cell>
          <cell r="P21" t="str">
            <v>---</v>
          </cell>
          <cell r="Q21" t="str">
            <v>---</v>
          </cell>
          <cell r="R21" t="str">
            <v>---</v>
          </cell>
          <cell r="S21" t="str">
            <v>---</v>
          </cell>
          <cell r="T21" t="str">
            <v>PLW24156803</v>
          </cell>
          <cell r="U21" t="str">
            <v>PLW27150005</v>
          </cell>
          <cell r="V21" t="str">
            <v>---</v>
          </cell>
          <cell r="W21" t="str">
            <v>---</v>
          </cell>
          <cell r="X21" t="str">
            <v>---</v>
          </cell>
          <cell r="Y21" t="str">
            <v>---</v>
          </cell>
          <cell r="Z21" t="str">
            <v>---</v>
          </cell>
        </row>
        <row r="22">
          <cell r="A22" t="str">
            <v>---</v>
          </cell>
          <cell r="B22" t="str">
            <v>PLW06141012</v>
          </cell>
          <cell r="C22" t="str">
            <v>---</v>
          </cell>
          <cell r="D22" t="str">
            <v>---</v>
          </cell>
          <cell r="E22" t="str">
            <v>---</v>
          </cell>
          <cell r="F22" t="str">
            <v>---</v>
          </cell>
          <cell r="G22" t="str">
            <v>---</v>
          </cell>
          <cell r="H22" t="str">
            <v>PLW25150177</v>
          </cell>
          <cell r="I22" t="str">
            <v>PLW11153554</v>
          </cell>
          <cell r="J22" t="str">
            <v>PLW21155966</v>
          </cell>
          <cell r="K22" t="str">
            <v>---</v>
          </cell>
          <cell r="L22" t="str">
            <v>---</v>
          </cell>
          <cell r="M22" t="str">
            <v>---</v>
          </cell>
          <cell r="N22" t="str">
            <v>---</v>
          </cell>
          <cell r="O22" t="str">
            <v>---</v>
          </cell>
          <cell r="P22" t="str">
            <v>---</v>
          </cell>
          <cell r="Q22" t="str">
            <v>---</v>
          </cell>
          <cell r="R22" t="str">
            <v>---</v>
          </cell>
          <cell r="S22" t="str">
            <v>---</v>
          </cell>
          <cell r="T22" t="str">
            <v>---</v>
          </cell>
          <cell r="U22" t="str">
            <v>PLW27150011</v>
          </cell>
          <cell r="V22" t="str">
            <v>---</v>
          </cell>
          <cell r="W22" t="str">
            <v>---</v>
          </cell>
          <cell r="X22" t="str">
            <v>---</v>
          </cell>
          <cell r="Y22" t="str">
            <v>---</v>
          </cell>
          <cell r="Z22" t="str">
            <v>---</v>
          </cell>
        </row>
        <row r="23">
          <cell r="A23" t="str">
            <v>---</v>
          </cell>
          <cell r="B23" t="str">
            <v>PLW06141013</v>
          </cell>
          <cell r="C23" t="str">
            <v>---</v>
          </cell>
          <cell r="D23" t="str">
            <v>---</v>
          </cell>
          <cell r="E23" t="str">
            <v>---</v>
          </cell>
          <cell r="F23" t="str">
            <v>---</v>
          </cell>
          <cell r="G23" t="str">
            <v>---</v>
          </cell>
          <cell r="H23" t="str">
            <v>PLW25150179</v>
          </cell>
          <cell r="I23" t="str">
            <v>PLW11153555</v>
          </cell>
          <cell r="J23" t="str">
            <v>PLW21155967</v>
          </cell>
          <cell r="K23" t="str">
            <v>---</v>
          </cell>
          <cell r="L23" t="str">
            <v>---</v>
          </cell>
          <cell r="M23" t="str">
            <v>---</v>
          </cell>
          <cell r="N23" t="str">
            <v>---</v>
          </cell>
          <cell r="O23" t="str">
            <v>---</v>
          </cell>
          <cell r="P23" t="str">
            <v>---</v>
          </cell>
          <cell r="Q23" t="str">
            <v>---</v>
          </cell>
          <cell r="R23" t="str">
            <v>---</v>
          </cell>
          <cell r="S23" t="str">
            <v>---</v>
          </cell>
          <cell r="T23" t="str">
            <v>---</v>
          </cell>
          <cell r="U23" t="str">
            <v>PLW27150013</v>
          </cell>
          <cell r="V23" t="str">
            <v>---</v>
          </cell>
          <cell r="W23" t="str">
            <v>---</v>
          </cell>
          <cell r="X23" t="str">
            <v>---</v>
          </cell>
          <cell r="Y23" t="str">
            <v>---</v>
          </cell>
          <cell r="Z23" t="str">
            <v>---</v>
          </cell>
        </row>
        <row r="24">
          <cell r="A24" t="str">
            <v>---</v>
          </cell>
          <cell r="B24" t="str">
            <v>PLW06141014</v>
          </cell>
          <cell r="C24" t="str">
            <v>---</v>
          </cell>
          <cell r="D24" t="str">
            <v>---</v>
          </cell>
          <cell r="E24" t="str">
            <v>---</v>
          </cell>
          <cell r="F24" t="str">
            <v>---</v>
          </cell>
          <cell r="G24" t="str">
            <v>---</v>
          </cell>
          <cell r="H24" t="str">
            <v>PLW25150181</v>
          </cell>
          <cell r="I24" t="str">
            <v>PLW11153556</v>
          </cell>
          <cell r="J24" t="str">
            <v>PLW30150019</v>
          </cell>
          <cell r="K24" t="str">
            <v>---</v>
          </cell>
          <cell r="L24" t="str">
            <v>---</v>
          </cell>
          <cell r="M24" t="str">
            <v>---</v>
          </cell>
          <cell r="N24" t="str">
            <v>---</v>
          </cell>
          <cell r="O24" t="str">
            <v>---</v>
          </cell>
          <cell r="P24" t="str">
            <v>---</v>
          </cell>
          <cell r="Q24" t="str">
            <v>---</v>
          </cell>
          <cell r="R24" t="str">
            <v>---</v>
          </cell>
          <cell r="S24" t="str">
            <v>---</v>
          </cell>
          <cell r="T24" t="str">
            <v>---</v>
          </cell>
          <cell r="U24" t="str">
            <v>PLW27150018</v>
          </cell>
          <cell r="V24" t="str">
            <v>---</v>
          </cell>
          <cell r="W24" t="str">
            <v>---</v>
          </cell>
          <cell r="X24" t="str">
            <v>---</v>
          </cell>
          <cell r="Y24" t="str">
            <v>---</v>
          </cell>
          <cell r="Z24" t="str">
            <v>---</v>
          </cell>
        </row>
        <row r="25">
          <cell r="A25" t="str">
            <v>---</v>
          </cell>
          <cell r="B25" t="str">
            <v>PLW06141015</v>
          </cell>
          <cell r="C25" t="str">
            <v>---</v>
          </cell>
          <cell r="D25" t="str">
            <v>---</v>
          </cell>
          <cell r="E25" t="str">
            <v>---</v>
          </cell>
          <cell r="F25" t="str">
            <v>---</v>
          </cell>
          <cell r="G25" t="str">
            <v>---</v>
          </cell>
          <cell r="H25" t="str">
            <v>PLW25150183</v>
          </cell>
          <cell r="I25" t="str">
            <v>PLW11153560</v>
          </cell>
          <cell r="J25" t="str">
            <v>PLW30150020</v>
          </cell>
          <cell r="K25" t="str">
            <v>---</v>
          </cell>
          <cell r="L25" t="str">
            <v>---</v>
          </cell>
          <cell r="M25" t="str">
            <v>---</v>
          </cell>
          <cell r="N25" t="str">
            <v>---</v>
          </cell>
          <cell r="O25" t="str">
            <v>---</v>
          </cell>
          <cell r="P25" t="str">
            <v>---</v>
          </cell>
          <cell r="Q25" t="str">
            <v>---</v>
          </cell>
          <cell r="R25" t="str">
            <v>---</v>
          </cell>
          <cell r="S25" t="str">
            <v>---</v>
          </cell>
          <cell r="T25" t="str">
            <v>---</v>
          </cell>
          <cell r="U25" t="str">
            <v>PLW27150019</v>
          </cell>
          <cell r="V25" t="str">
            <v>---</v>
          </cell>
          <cell r="W25" t="str">
            <v>---</v>
          </cell>
          <cell r="X25" t="str">
            <v>---</v>
          </cell>
          <cell r="Y25" t="str">
            <v>---</v>
          </cell>
          <cell r="Z25" t="str">
            <v>---</v>
          </cell>
        </row>
        <row r="26">
          <cell r="A26" t="str">
            <v>---</v>
          </cell>
          <cell r="B26" t="str">
            <v>PLW43130369</v>
          </cell>
          <cell r="C26" t="str">
            <v>---</v>
          </cell>
          <cell r="D26" t="str">
            <v>---</v>
          </cell>
          <cell r="E26" t="str">
            <v>---</v>
          </cell>
          <cell r="F26" t="str">
            <v>---</v>
          </cell>
          <cell r="G26" t="str">
            <v>---</v>
          </cell>
          <cell r="H26" t="str">
            <v>PLW25150184</v>
          </cell>
          <cell r="I26" t="str">
            <v>PLW11153561</v>
          </cell>
          <cell r="J26" t="str">
            <v>PLW30150021</v>
          </cell>
          <cell r="K26" t="str">
            <v>---</v>
          </cell>
          <cell r="L26" t="str">
            <v>---</v>
          </cell>
          <cell r="M26" t="str">
            <v>---</v>
          </cell>
          <cell r="N26" t="str">
            <v>---</v>
          </cell>
          <cell r="O26" t="str">
            <v>---</v>
          </cell>
          <cell r="P26" t="str">
            <v>---</v>
          </cell>
          <cell r="Q26" t="str">
            <v>---</v>
          </cell>
          <cell r="R26" t="str">
            <v>---</v>
          </cell>
          <cell r="S26" t="str">
            <v>---</v>
          </cell>
          <cell r="T26" t="str">
            <v>---</v>
          </cell>
          <cell r="U26" t="str">
            <v>PLW27150020</v>
          </cell>
          <cell r="V26" t="str">
            <v>---</v>
          </cell>
          <cell r="W26" t="str">
            <v>---</v>
          </cell>
          <cell r="X26" t="str">
            <v>---</v>
          </cell>
          <cell r="Y26" t="str">
            <v>---</v>
          </cell>
          <cell r="Z26" t="str">
            <v>---</v>
          </cell>
        </row>
        <row r="27">
          <cell r="A27" t="str">
            <v>---</v>
          </cell>
          <cell r="B27" t="str">
            <v>---</v>
          </cell>
          <cell r="C27" t="str">
            <v>---</v>
          </cell>
          <cell r="D27" t="str">
            <v>---</v>
          </cell>
          <cell r="E27" t="str">
            <v>---</v>
          </cell>
          <cell r="F27" t="str">
            <v>---</v>
          </cell>
          <cell r="G27" t="str">
            <v>---</v>
          </cell>
          <cell r="H27" t="str">
            <v>PLW29150002</v>
          </cell>
          <cell r="I27" t="str">
            <v>PLW11153562</v>
          </cell>
          <cell r="J27" t="str">
            <v>PLW30150022</v>
          </cell>
          <cell r="K27" t="str">
            <v>---</v>
          </cell>
          <cell r="L27" t="str">
            <v>---</v>
          </cell>
          <cell r="M27" t="str">
            <v>---</v>
          </cell>
          <cell r="N27" t="str">
            <v>---</v>
          </cell>
          <cell r="O27" t="str">
            <v>---</v>
          </cell>
          <cell r="P27" t="str">
            <v>---</v>
          </cell>
          <cell r="Q27" t="str">
            <v>---</v>
          </cell>
          <cell r="R27" t="str">
            <v>---</v>
          </cell>
          <cell r="S27" t="str">
            <v>---</v>
          </cell>
          <cell r="T27" t="str">
            <v>---</v>
          </cell>
          <cell r="U27" t="str">
            <v>PLW27150023</v>
          </cell>
          <cell r="V27" t="str">
            <v>---</v>
          </cell>
          <cell r="W27" t="str">
            <v>---</v>
          </cell>
          <cell r="X27" t="str">
            <v>---</v>
          </cell>
          <cell r="Y27" t="str">
            <v>---</v>
          </cell>
          <cell r="Z27" t="str">
            <v>---</v>
          </cell>
        </row>
        <row r="28">
          <cell r="A28" t="str">
            <v>---</v>
          </cell>
          <cell r="B28" t="str">
            <v>---</v>
          </cell>
          <cell r="C28" t="str">
            <v>---</v>
          </cell>
          <cell r="D28" t="str">
            <v>---</v>
          </cell>
          <cell r="E28" t="str">
            <v>---</v>
          </cell>
          <cell r="F28" t="str">
            <v>---</v>
          </cell>
          <cell r="G28" t="str">
            <v>---</v>
          </cell>
          <cell r="H28" t="str">
            <v>PLW29150003</v>
          </cell>
          <cell r="I28" t="str">
            <v>PLW11153563</v>
          </cell>
          <cell r="J28" t="str">
            <v>PLW30150023</v>
          </cell>
          <cell r="K28" t="str">
            <v>---</v>
          </cell>
          <cell r="L28" t="str">
            <v>---</v>
          </cell>
          <cell r="M28" t="str">
            <v>---</v>
          </cell>
          <cell r="N28" t="str">
            <v>---</v>
          </cell>
          <cell r="O28" t="str">
            <v>---</v>
          </cell>
          <cell r="P28" t="str">
            <v>---</v>
          </cell>
          <cell r="Q28" t="str">
            <v>---</v>
          </cell>
          <cell r="R28" t="str">
            <v>---</v>
          </cell>
          <cell r="S28" t="str">
            <v>---</v>
          </cell>
          <cell r="T28" t="str">
            <v>---</v>
          </cell>
          <cell r="U28" t="str">
            <v>PLW27150024</v>
          </cell>
          <cell r="V28" t="str">
            <v>---</v>
          </cell>
          <cell r="W28" t="str">
            <v>---</v>
          </cell>
          <cell r="X28" t="str">
            <v>---</v>
          </cell>
          <cell r="Y28" t="str">
            <v>---</v>
          </cell>
          <cell r="Z28" t="str">
            <v>---</v>
          </cell>
        </row>
        <row r="29">
          <cell r="A29" t="str">
            <v>---</v>
          </cell>
          <cell r="B29" t="str">
            <v>---</v>
          </cell>
          <cell r="C29" t="str">
            <v>---</v>
          </cell>
          <cell r="D29" t="str">
            <v>---</v>
          </cell>
          <cell r="E29" t="str">
            <v>---</v>
          </cell>
          <cell r="F29" t="str">
            <v>---</v>
          </cell>
          <cell r="G29" t="str">
            <v>---</v>
          </cell>
          <cell r="H29" t="str">
            <v>PLW29150007</v>
          </cell>
          <cell r="I29" t="str">
            <v>PLW11153564</v>
          </cell>
          <cell r="J29" t="str">
            <v>PLW30150024</v>
          </cell>
          <cell r="K29" t="str">
            <v>---</v>
          </cell>
          <cell r="L29" t="str">
            <v>---</v>
          </cell>
          <cell r="M29" t="str">
            <v>---</v>
          </cell>
          <cell r="N29" t="str">
            <v>---</v>
          </cell>
          <cell r="O29" t="str">
            <v>---</v>
          </cell>
          <cell r="P29" t="str">
            <v>---</v>
          </cell>
          <cell r="Q29" t="str">
            <v>---</v>
          </cell>
          <cell r="R29" t="str">
            <v>---</v>
          </cell>
          <cell r="S29" t="str">
            <v>---</v>
          </cell>
          <cell r="T29" t="str">
            <v>---</v>
          </cell>
          <cell r="U29" t="str">
            <v>PLW27150025</v>
          </cell>
          <cell r="V29" t="str">
            <v>---</v>
          </cell>
          <cell r="W29" t="str">
            <v>---</v>
          </cell>
          <cell r="X29" t="str">
            <v>---</v>
          </cell>
          <cell r="Y29" t="str">
            <v>---</v>
          </cell>
          <cell r="Z29" t="str">
            <v>---</v>
          </cell>
        </row>
        <row r="30">
          <cell r="A30" t="str">
            <v>---</v>
          </cell>
          <cell r="B30" t="str">
            <v>---</v>
          </cell>
          <cell r="C30" t="str">
            <v>---</v>
          </cell>
          <cell r="D30" t="str">
            <v>---</v>
          </cell>
          <cell r="E30" t="str">
            <v>---</v>
          </cell>
          <cell r="F30" t="str">
            <v>---</v>
          </cell>
          <cell r="G30" t="str">
            <v>---</v>
          </cell>
          <cell r="H30" t="str">
            <v>PLW29150010</v>
          </cell>
          <cell r="I30" t="str">
            <v>PLW13154320</v>
          </cell>
          <cell r="J30" t="str">
            <v>PLW30150025</v>
          </cell>
          <cell r="K30" t="str">
            <v>---</v>
          </cell>
          <cell r="L30" t="str">
            <v>---</v>
          </cell>
          <cell r="M30" t="str">
            <v>---</v>
          </cell>
          <cell r="N30" t="str">
            <v>---</v>
          </cell>
          <cell r="O30" t="str">
            <v>---</v>
          </cell>
          <cell r="P30" t="str">
            <v>---</v>
          </cell>
          <cell r="Q30" t="str">
            <v>---</v>
          </cell>
          <cell r="R30" t="str">
            <v>---</v>
          </cell>
          <cell r="S30" t="str">
            <v>---</v>
          </cell>
          <cell r="T30" t="str">
            <v>---</v>
          </cell>
          <cell r="U30" t="str">
            <v>PLW27150026</v>
          </cell>
          <cell r="V30" t="str">
            <v>---</v>
          </cell>
          <cell r="W30" t="str">
            <v>---</v>
          </cell>
          <cell r="X30" t="str">
            <v>---</v>
          </cell>
          <cell r="Y30" t="str">
            <v>---</v>
          </cell>
          <cell r="Z30" t="str">
            <v>---</v>
          </cell>
        </row>
        <row r="31">
          <cell r="A31" t="str">
            <v>---</v>
          </cell>
          <cell r="B31" t="str">
            <v>---</v>
          </cell>
          <cell r="C31" t="str">
            <v>---</v>
          </cell>
          <cell r="D31" t="str">
            <v>---</v>
          </cell>
          <cell r="E31" t="str">
            <v>---</v>
          </cell>
          <cell r="F31" t="str">
            <v>---</v>
          </cell>
          <cell r="G31" t="str">
            <v>---</v>
          </cell>
          <cell r="H31" t="str">
            <v>PLW29150018</v>
          </cell>
          <cell r="I31" t="str">
            <v>PLW13154321</v>
          </cell>
          <cell r="J31" t="str">
            <v>PLW30150026</v>
          </cell>
          <cell r="K31" t="str">
            <v>---</v>
          </cell>
          <cell r="L31" t="str">
            <v>---</v>
          </cell>
          <cell r="M31" t="str">
            <v>---</v>
          </cell>
          <cell r="N31" t="str">
            <v>---</v>
          </cell>
          <cell r="O31" t="str">
            <v>---</v>
          </cell>
          <cell r="P31" t="str">
            <v>---</v>
          </cell>
          <cell r="Q31" t="str">
            <v>---</v>
          </cell>
          <cell r="R31" t="str">
            <v>---</v>
          </cell>
          <cell r="S31" t="str">
            <v>---</v>
          </cell>
          <cell r="T31" t="str">
            <v>---</v>
          </cell>
          <cell r="U31" t="str">
            <v>PLW27150027</v>
          </cell>
          <cell r="V31" t="str">
            <v>---</v>
          </cell>
          <cell r="W31" t="str">
            <v>---</v>
          </cell>
          <cell r="X31" t="str">
            <v>---</v>
          </cell>
          <cell r="Y31" t="str">
            <v>---</v>
          </cell>
          <cell r="Z31" t="str">
            <v>---</v>
          </cell>
        </row>
        <row r="32">
          <cell r="A32" t="str">
            <v>---</v>
          </cell>
          <cell r="B32" t="str">
            <v>---</v>
          </cell>
          <cell r="C32" t="str">
            <v>---</v>
          </cell>
          <cell r="D32" t="str">
            <v>---</v>
          </cell>
          <cell r="E32" t="str">
            <v>---</v>
          </cell>
          <cell r="F32" t="str">
            <v>---</v>
          </cell>
          <cell r="G32" t="str">
            <v>---</v>
          </cell>
          <cell r="H32" t="str">
            <v>---</v>
          </cell>
          <cell r="I32" t="str">
            <v>PLW13154325</v>
          </cell>
          <cell r="J32" t="str">
            <v>PLW30150027</v>
          </cell>
          <cell r="K32" t="str">
            <v>---</v>
          </cell>
          <cell r="L32" t="str">
            <v>---</v>
          </cell>
          <cell r="M32" t="str">
            <v>---</v>
          </cell>
          <cell r="N32" t="str">
            <v>---</v>
          </cell>
          <cell r="O32" t="str">
            <v>---</v>
          </cell>
          <cell r="P32" t="str">
            <v>---</v>
          </cell>
          <cell r="Q32" t="str">
            <v>---</v>
          </cell>
          <cell r="R32" t="str">
            <v>---</v>
          </cell>
          <cell r="S32" t="str">
            <v>---</v>
          </cell>
          <cell r="T32" t="str">
            <v>---</v>
          </cell>
          <cell r="U32" t="str">
            <v>PLW27150030</v>
          </cell>
          <cell r="V32" t="str">
            <v>---</v>
          </cell>
          <cell r="W32" t="str">
            <v>---</v>
          </cell>
          <cell r="X32" t="str">
            <v>---</v>
          </cell>
          <cell r="Y32" t="str">
            <v>---</v>
          </cell>
          <cell r="Z32" t="str">
            <v>---</v>
          </cell>
        </row>
        <row r="33">
          <cell r="A33" t="str">
            <v>---</v>
          </cell>
          <cell r="B33" t="str">
            <v>---</v>
          </cell>
          <cell r="C33" t="str">
            <v>---</v>
          </cell>
          <cell r="D33" t="str">
            <v>---</v>
          </cell>
          <cell r="E33" t="str">
            <v>---</v>
          </cell>
          <cell r="F33" t="str">
            <v>---</v>
          </cell>
          <cell r="G33" t="str">
            <v>---</v>
          </cell>
          <cell r="H33" t="str">
            <v>---</v>
          </cell>
          <cell r="I33" t="str">
            <v>PLW13154326</v>
          </cell>
          <cell r="J33" t="str">
            <v>PLW30150028</v>
          </cell>
          <cell r="K33" t="str">
            <v>---</v>
          </cell>
          <cell r="L33" t="str">
            <v>---</v>
          </cell>
          <cell r="M33" t="str">
            <v>---</v>
          </cell>
          <cell r="N33" t="str">
            <v>---</v>
          </cell>
          <cell r="O33" t="str">
            <v>---</v>
          </cell>
          <cell r="P33" t="str">
            <v>---</v>
          </cell>
          <cell r="Q33" t="str">
            <v>---</v>
          </cell>
          <cell r="R33" t="str">
            <v>---</v>
          </cell>
          <cell r="S33" t="str">
            <v>---</v>
          </cell>
          <cell r="T33" t="str">
            <v>---</v>
          </cell>
          <cell r="U33" t="str">
            <v>PLW29150093</v>
          </cell>
          <cell r="V33" t="str">
            <v>---</v>
          </cell>
          <cell r="W33" t="str">
            <v>---</v>
          </cell>
          <cell r="X33" t="str">
            <v>---</v>
          </cell>
          <cell r="Y33" t="str">
            <v>---</v>
          </cell>
          <cell r="Z33" t="str">
            <v>---</v>
          </cell>
        </row>
        <row r="34">
          <cell r="A34" t="str">
            <v>---</v>
          </cell>
          <cell r="B34" t="str">
            <v>---</v>
          </cell>
          <cell r="C34" t="str">
            <v>---</v>
          </cell>
          <cell r="D34" t="str">
            <v>---</v>
          </cell>
          <cell r="E34" t="str">
            <v>---</v>
          </cell>
          <cell r="F34" t="str">
            <v>---</v>
          </cell>
          <cell r="G34" t="str">
            <v>---</v>
          </cell>
          <cell r="H34" t="str">
            <v>---</v>
          </cell>
          <cell r="I34" t="str">
            <v>PLW13154330</v>
          </cell>
          <cell r="J34" t="str">
            <v>PLW30150029</v>
          </cell>
          <cell r="K34" t="str">
            <v>---</v>
          </cell>
          <cell r="L34" t="str">
            <v>---</v>
          </cell>
          <cell r="M34" t="str">
            <v>---</v>
          </cell>
          <cell r="N34" t="str">
            <v>---</v>
          </cell>
          <cell r="O34" t="str">
            <v>---</v>
          </cell>
          <cell r="P34" t="str">
            <v>---</v>
          </cell>
          <cell r="Q34" t="str">
            <v>---</v>
          </cell>
          <cell r="R34" t="str">
            <v>---</v>
          </cell>
          <cell r="S34" t="str">
            <v>---</v>
          </cell>
          <cell r="T34" t="str">
            <v>---</v>
          </cell>
          <cell r="U34" t="str">
            <v>PLW29150095</v>
          </cell>
          <cell r="V34" t="str">
            <v>---</v>
          </cell>
          <cell r="W34" t="str">
            <v>---</v>
          </cell>
          <cell r="X34" t="str">
            <v>---</v>
          </cell>
          <cell r="Y34" t="str">
            <v>---</v>
          </cell>
          <cell r="Z34" t="str">
            <v>---</v>
          </cell>
        </row>
        <row r="35">
          <cell r="A35" t="str">
            <v>---</v>
          </cell>
          <cell r="B35" t="str">
            <v>---</v>
          </cell>
          <cell r="C35" t="str">
            <v>---</v>
          </cell>
          <cell r="D35" t="str">
            <v>---</v>
          </cell>
          <cell r="E35" t="str">
            <v>---</v>
          </cell>
          <cell r="F35" t="str">
            <v>---</v>
          </cell>
          <cell r="G35" t="str">
            <v>---</v>
          </cell>
          <cell r="H35" t="str">
            <v>---</v>
          </cell>
          <cell r="I35" t="str">
            <v>PLW13154331</v>
          </cell>
          <cell r="J35" t="str">
            <v>PLW30150030</v>
          </cell>
          <cell r="K35" t="str">
            <v>---</v>
          </cell>
          <cell r="L35" t="str">
            <v>---</v>
          </cell>
          <cell r="M35" t="str">
            <v>---</v>
          </cell>
          <cell r="N35" t="str">
            <v>---</v>
          </cell>
          <cell r="O35" t="str">
            <v>---</v>
          </cell>
          <cell r="P35" t="str">
            <v>---</v>
          </cell>
          <cell r="Q35" t="str">
            <v>---</v>
          </cell>
          <cell r="R35" t="str">
            <v>---</v>
          </cell>
          <cell r="S35" t="str">
            <v>---</v>
          </cell>
          <cell r="T35" t="str">
            <v>---</v>
          </cell>
          <cell r="U35" t="str">
            <v>PLW29150096</v>
          </cell>
          <cell r="V35" t="str">
            <v>---</v>
          </cell>
          <cell r="W35" t="str">
            <v>---</v>
          </cell>
          <cell r="X35" t="str">
            <v>---</v>
          </cell>
          <cell r="Y35" t="str">
            <v>---</v>
          </cell>
          <cell r="Z35" t="str">
            <v>---</v>
          </cell>
        </row>
        <row r="36">
          <cell r="A36" t="str">
            <v>---</v>
          </cell>
          <cell r="B36" t="str">
            <v>---</v>
          </cell>
          <cell r="C36" t="str">
            <v>---</v>
          </cell>
          <cell r="D36" t="str">
            <v>---</v>
          </cell>
          <cell r="E36" t="str">
            <v>---</v>
          </cell>
          <cell r="F36" t="str">
            <v>---</v>
          </cell>
          <cell r="G36" t="str">
            <v>---</v>
          </cell>
          <cell r="H36" t="str">
            <v>---</v>
          </cell>
          <cell r="I36" t="str">
            <v>PLW13154332</v>
          </cell>
          <cell r="J36" t="str">
            <v>PLW30150031</v>
          </cell>
          <cell r="K36" t="str">
            <v>---</v>
          </cell>
          <cell r="L36" t="str">
            <v>---</v>
          </cell>
          <cell r="M36" t="str">
            <v>---</v>
          </cell>
          <cell r="N36" t="str">
            <v>---</v>
          </cell>
          <cell r="O36" t="str">
            <v>---</v>
          </cell>
          <cell r="P36" t="str">
            <v>---</v>
          </cell>
          <cell r="Q36" t="str">
            <v>---</v>
          </cell>
          <cell r="R36" t="str">
            <v>---</v>
          </cell>
          <cell r="S36" t="str">
            <v>---</v>
          </cell>
          <cell r="T36" t="str">
            <v>---</v>
          </cell>
          <cell r="U36" t="str">
            <v>PLW29150098</v>
          </cell>
          <cell r="V36" t="str">
            <v>---</v>
          </cell>
          <cell r="W36" t="str">
            <v>---</v>
          </cell>
          <cell r="X36" t="str">
            <v>---</v>
          </cell>
          <cell r="Y36" t="str">
            <v>---</v>
          </cell>
          <cell r="Z36" t="str">
            <v>---</v>
          </cell>
        </row>
        <row r="37">
          <cell r="A37" t="str">
            <v>---</v>
          </cell>
          <cell r="B37" t="str">
            <v>---</v>
          </cell>
          <cell r="C37" t="str">
            <v>---</v>
          </cell>
          <cell r="D37" t="str">
            <v>---</v>
          </cell>
          <cell r="E37" t="str">
            <v>---</v>
          </cell>
          <cell r="F37" t="str">
            <v>---</v>
          </cell>
          <cell r="G37" t="str">
            <v>---</v>
          </cell>
          <cell r="H37" t="str">
            <v>---</v>
          </cell>
          <cell r="I37" t="str">
            <v>PLW13154337</v>
          </cell>
          <cell r="J37" t="str">
            <v>PLW30150032</v>
          </cell>
          <cell r="K37" t="str">
            <v>---</v>
          </cell>
          <cell r="L37" t="str">
            <v>---</v>
          </cell>
          <cell r="M37" t="str">
            <v>---</v>
          </cell>
          <cell r="N37" t="str">
            <v>---</v>
          </cell>
          <cell r="O37" t="str">
            <v>---</v>
          </cell>
          <cell r="P37" t="str">
            <v>---</v>
          </cell>
          <cell r="Q37" t="str">
            <v>---</v>
          </cell>
          <cell r="R37" t="str">
            <v>---</v>
          </cell>
          <cell r="S37" t="str">
            <v>---</v>
          </cell>
          <cell r="T37" t="str">
            <v>---</v>
          </cell>
          <cell r="U37" t="str">
            <v>PLW29150099</v>
          </cell>
          <cell r="V37" t="str">
            <v>---</v>
          </cell>
          <cell r="W37" t="str">
            <v>---</v>
          </cell>
          <cell r="X37" t="str">
            <v>---</v>
          </cell>
          <cell r="Y37" t="str">
            <v>---</v>
          </cell>
          <cell r="Z37" t="str">
            <v>---</v>
          </cell>
        </row>
        <row r="38">
          <cell r="A38" t="str">
            <v>---</v>
          </cell>
          <cell r="B38" t="str">
            <v>---</v>
          </cell>
          <cell r="C38" t="str">
            <v>---</v>
          </cell>
          <cell r="D38" t="str">
            <v>---</v>
          </cell>
          <cell r="E38" t="str">
            <v>---</v>
          </cell>
          <cell r="F38" t="str">
            <v>---</v>
          </cell>
          <cell r="G38" t="str">
            <v>---</v>
          </cell>
          <cell r="H38" t="str">
            <v>---</v>
          </cell>
          <cell r="I38" t="str">
            <v>PLW13154339</v>
          </cell>
          <cell r="J38" t="str">
            <v>PLW30150033</v>
          </cell>
          <cell r="K38" t="str">
            <v>---</v>
          </cell>
          <cell r="L38" t="str">
            <v>---</v>
          </cell>
          <cell r="M38" t="str">
            <v>---</v>
          </cell>
          <cell r="N38" t="str">
            <v>---</v>
          </cell>
          <cell r="O38" t="str">
            <v>---</v>
          </cell>
          <cell r="P38" t="str">
            <v>---</v>
          </cell>
          <cell r="Q38" t="str">
            <v>---</v>
          </cell>
          <cell r="R38" t="str">
            <v>---</v>
          </cell>
          <cell r="S38" t="str">
            <v>---</v>
          </cell>
          <cell r="T38" t="str">
            <v>---</v>
          </cell>
          <cell r="U38" t="str">
            <v>PLW29150100</v>
          </cell>
          <cell r="V38" t="str">
            <v>---</v>
          </cell>
          <cell r="W38" t="str">
            <v>---</v>
          </cell>
          <cell r="X38" t="str">
            <v>---</v>
          </cell>
          <cell r="Y38" t="str">
            <v>---</v>
          </cell>
          <cell r="Z38" t="str">
            <v>---</v>
          </cell>
        </row>
        <row r="39">
          <cell r="A39" t="str">
            <v>---</v>
          </cell>
          <cell r="B39" t="str">
            <v>---</v>
          </cell>
          <cell r="C39" t="str">
            <v>---</v>
          </cell>
          <cell r="D39" t="str">
            <v>---</v>
          </cell>
          <cell r="E39" t="str">
            <v>---</v>
          </cell>
          <cell r="F39" t="str">
            <v>---</v>
          </cell>
          <cell r="G39" t="str">
            <v>---</v>
          </cell>
          <cell r="H39" t="str">
            <v>---</v>
          </cell>
          <cell r="I39" t="str">
            <v>PLW13154340</v>
          </cell>
          <cell r="J39" t="str">
            <v>PLW30150034</v>
          </cell>
          <cell r="K39" t="str">
            <v>---</v>
          </cell>
          <cell r="L39" t="str">
            <v>---</v>
          </cell>
          <cell r="M39" t="str">
            <v>---</v>
          </cell>
          <cell r="N39" t="str">
            <v>---</v>
          </cell>
          <cell r="O39" t="str">
            <v>---</v>
          </cell>
          <cell r="P39" t="str">
            <v>---</v>
          </cell>
          <cell r="Q39" t="str">
            <v>---</v>
          </cell>
          <cell r="R39" t="str">
            <v>---</v>
          </cell>
          <cell r="S39" t="str">
            <v>---</v>
          </cell>
          <cell r="T39" t="str">
            <v>---</v>
          </cell>
          <cell r="U39" t="str">
            <v>PLW29150101</v>
          </cell>
          <cell r="V39" t="str">
            <v>---</v>
          </cell>
          <cell r="W39" t="str">
            <v>---</v>
          </cell>
          <cell r="X39" t="str">
            <v>---</v>
          </cell>
          <cell r="Y39" t="str">
            <v>---</v>
          </cell>
          <cell r="Z39" t="str">
            <v>---</v>
          </cell>
        </row>
        <row r="40">
          <cell r="A40" t="str">
            <v>---</v>
          </cell>
          <cell r="B40" t="str">
            <v>---</v>
          </cell>
          <cell r="C40" t="str">
            <v>---</v>
          </cell>
          <cell r="D40" t="str">
            <v>---</v>
          </cell>
          <cell r="E40" t="str">
            <v>---</v>
          </cell>
          <cell r="F40" t="str">
            <v>---</v>
          </cell>
          <cell r="G40" t="str">
            <v>---</v>
          </cell>
          <cell r="H40" t="str">
            <v>---</v>
          </cell>
          <cell r="I40" t="str">
            <v>PLW13154343</v>
          </cell>
          <cell r="J40" t="str">
            <v>PLW30150035</v>
          </cell>
          <cell r="K40" t="str">
            <v>---</v>
          </cell>
          <cell r="L40" t="str">
            <v>---</v>
          </cell>
          <cell r="M40" t="str">
            <v>---</v>
          </cell>
          <cell r="N40" t="str">
            <v>---</v>
          </cell>
          <cell r="O40" t="str">
            <v>---</v>
          </cell>
          <cell r="P40" t="str">
            <v>---</v>
          </cell>
          <cell r="Q40" t="str">
            <v>---</v>
          </cell>
          <cell r="R40" t="str">
            <v>---</v>
          </cell>
          <cell r="S40" t="str">
            <v>---</v>
          </cell>
          <cell r="T40" t="str">
            <v>---</v>
          </cell>
          <cell r="U40" t="str">
            <v>PLW29150104</v>
          </cell>
          <cell r="V40" t="str">
            <v>---</v>
          </cell>
          <cell r="W40" t="str">
            <v>---</v>
          </cell>
          <cell r="X40" t="str">
            <v>---</v>
          </cell>
          <cell r="Y40" t="str">
            <v>---</v>
          </cell>
          <cell r="Z40" t="str">
            <v>---</v>
          </cell>
        </row>
        <row r="41">
          <cell r="A41" t="str">
            <v>---</v>
          </cell>
          <cell r="B41" t="str">
            <v>---</v>
          </cell>
          <cell r="C41" t="str">
            <v>---</v>
          </cell>
          <cell r="D41" t="str">
            <v>---</v>
          </cell>
          <cell r="E41" t="str">
            <v>---</v>
          </cell>
          <cell r="F41" t="str">
            <v>---</v>
          </cell>
          <cell r="G41" t="str">
            <v>---</v>
          </cell>
          <cell r="H41" t="str">
            <v>---</v>
          </cell>
          <cell r="I41" t="str">
            <v>PLW13154344</v>
          </cell>
          <cell r="J41" t="str">
            <v>PLW30150037</v>
          </cell>
          <cell r="K41" t="str">
            <v>---</v>
          </cell>
          <cell r="L41" t="str">
            <v>---</v>
          </cell>
          <cell r="M41" t="str">
            <v>---</v>
          </cell>
          <cell r="N41" t="str">
            <v>---</v>
          </cell>
          <cell r="O41" t="str">
            <v>---</v>
          </cell>
          <cell r="P41" t="str">
            <v>---</v>
          </cell>
          <cell r="Q41" t="str">
            <v>---</v>
          </cell>
          <cell r="R41" t="str">
            <v>---</v>
          </cell>
          <cell r="S41" t="str">
            <v>---</v>
          </cell>
          <cell r="T41" t="str">
            <v>---</v>
          </cell>
          <cell r="U41" t="str">
            <v>PLW29150106</v>
          </cell>
          <cell r="V41" t="str">
            <v>---</v>
          </cell>
          <cell r="W41" t="str">
            <v>---</v>
          </cell>
          <cell r="X41" t="str">
            <v>---</v>
          </cell>
          <cell r="Y41" t="str">
            <v>---</v>
          </cell>
          <cell r="Z41" t="str">
            <v>---</v>
          </cell>
        </row>
        <row r="42">
          <cell r="A42" t="str">
            <v>---</v>
          </cell>
          <cell r="B42" t="str">
            <v>---</v>
          </cell>
          <cell r="C42" t="str">
            <v>---</v>
          </cell>
          <cell r="D42" t="str">
            <v>---</v>
          </cell>
          <cell r="E42" t="str">
            <v>---</v>
          </cell>
          <cell r="F42" t="str">
            <v>---</v>
          </cell>
          <cell r="G42" t="str">
            <v>---</v>
          </cell>
          <cell r="H42" t="str">
            <v>---</v>
          </cell>
          <cell r="I42" t="str">
            <v>PLW13154350</v>
          </cell>
          <cell r="J42" t="str">
            <v>PLW30150038</v>
          </cell>
          <cell r="K42" t="str">
            <v>---</v>
          </cell>
          <cell r="L42" t="str">
            <v>---</v>
          </cell>
          <cell r="M42" t="str">
            <v>---</v>
          </cell>
          <cell r="N42" t="str">
            <v>---</v>
          </cell>
          <cell r="O42" t="str">
            <v>---</v>
          </cell>
          <cell r="P42" t="str">
            <v>---</v>
          </cell>
          <cell r="Q42" t="str">
            <v>---</v>
          </cell>
          <cell r="R42" t="str">
            <v>---</v>
          </cell>
          <cell r="S42" t="str">
            <v>---</v>
          </cell>
          <cell r="T42" t="str">
            <v>---</v>
          </cell>
          <cell r="U42" t="str">
            <v>PLW29150107</v>
          </cell>
          <cell r="V42" t="str">
            <v>---</v>
          </cell>
          <cell r="W42" t="str">
            <v>---</v>
          </cell>
          <cell r="X42" t="str">
            <v>---</v>
          </cell>
          <cell r="Y42" t="str">
            <v>---</v>
          </cell>
          <cell r="Z42" t="str">
            <v>---</v>
          </cell>
        </row>
        <row r="43">
          <cell r="A43" t="str">
            <v>---</v>
          </cell>
          <cell r="B43" t="str">
            <v>---</v>
          </cell>
          <cell r="C43" t="str">
            <v>---</v>
          </cell>
          <cell r="D43" t="str">
            <v>---</v>
          </cell>
          <cell r="E43" t="str">
            <v>---</v>
          </cell>
          <cell r="F43" t="str">
            <v>---</v>
          </cell>
          <cell r="G43" t="str">
            <v>---</v>
          </cell>
          <cell r="H43" t="str">
            <v>---</v>
          </cell>
          <cell r="I43" t="str">
            <v>PLW13154351</v>
          </cell>
          <cell r="J43" t="str">
            <v>PLW30150039</v>
          </cell>
          <cell r="K43" t="str">
            <v>---</v>
          </cell>
          <cell r="L43" t="str">
            <v>---</v>
          </cell>
          <cell r="M43" t="str">
            <v>---</v>
          </cell>
          <cell r="N43" t="str">
            <v>---</v>
          </cell>
          <cell r="O43" t="str">
            <v>---</v>
          </cell>
          <cell r="P43" t="str">
            <v>---</v>
          </cell>
          <cell r="Q43" t="str">
            <v>---</v>
          </cell>
          <cell r="R43" t="str">
            <v>---</v>
          </cell>
          <cell r="S43" t="str">
            <v>---</v>
          </cell>
          <cell r="T43" t="str">
            <v>---</v>
          </cell>
          <cell r="U43" t="str">
            <v>PLW29150109</v>
          </cell>
          <cell r="V43" t="str">
            <v>---</v>
          </cell>
          <cell r="W43" t="str">
            <v>---</v>
          </cell>
          <cell r="X43" t="str">
            <v>---</v>
          </cell>
          <cell r="Y43" t="str">
            <v>---</v>
          </cell>
          <cell r="Z43" t="str">
            <v>---</v>
          </cell>
        </row>
        <row r="44">
          <cell r="A44" t="str">
            <v>---</v>
          </cell>
          <cell r="B44" t="str">
            <v>---</v>
          </cell>
          <cell r="C44" t="str">
            <v>---</v>
          </cell>
          <cell r="D44" t="str">
            <v>---</v>
          </cell>
          <cell r="E44" t="str">
            <v>---</v>
          </cell>
          <cell r="F44" t="str">
            <v>---</v>
          </cell>
          <cell r="G44" t="str">
            <v>---</v>
          </cell>
          <cell r="H44" t="str">
            <v>---</v>
          </cell>
          <cell r="I44" t="str">
            <v>PLW13154354</v>
          </cell>
          <cell r="J44" t="str">
            <v>PLW30150040</v>
          </cell>
          <cell r="K44" t="str">
            <v>---</v>
          </cell>
          <cell r="L44" t="str">
            <v>---</v>
          </cell>
          <cell r="M44" t="str">
            <v>---</v>
          </cell>
          <cell r="N44" t="str">
            <v>---</v>
          </cell>
          <cell r="O44" t="str">
            <v>---</v>
          </cell>
          <cell r="P44" t="str">
            <v>---</v>
          </cell>
          <cell r="Q44" t="str">
            <v>---</v>
          </cell>
          <cell r="R44" t="str">
            <v>---</v>
          </cell>
          <cell r="S44" t="str">
            <v>---</v>
          </cell>
          <cell r="T44" t="str">
            <v>---</v>
          </cell>
          <cell r="U44" t="str">
            <v>PLW29150110</v>
          </cell>
          <cell r="V44" t="str">
            <v>---</v>
          </cell>
          <cell r="W44" t="str">
            <v>---</v>
          </cell>
          <cell r="X44" t="str">
            <v>---</v>
          </cell>
          <cell r="Y44" t="str">
            <v>---</v>
          </cell>
          <cell r="Z44" t="str">
            <v>---</v>
          </cell>
        </row>
        <row r="45">
          <cell r="A45" t="str">
            <v>---</v>
          </cell>
          <cell r="B45" t="str">
            <v>---</v>
          </cell>
          <cell r="C45" t="str">
            <v>---</v>
          </cell>
          <cell r="D45" t="str">
            <v>---</v>
          </cell>
          <cell r="E45" t="str">
            <v>---</v>
          </cell>
          <cell r="F45" t="str">
            <v>---</v>
          </cell>
          <cell r="G45" t="str">
            <v>---</v>
          </cell>
          <cell r="H45" t="str">
            <v>---</v>
          </cell>
          <cell r="I45" t="str">
            <v>PLW13154356</v>
          </cell>
          <cell r="J45" t="str">
            <v>PLW30150041</v>
          </cell>
          <cell r="K45" t="str">
            <v>---</v>
          </cell>
          <cell r="L45" t="str">
            <v>---</v>
          </cell>
          <cell r="M45" t="str">
            <v>---</v>
          </cell>
          <cell r="N45" t="str">
            <v>---</v>
          </cell>
          <cell r="O45" t="str">
            <v>---</v>
          </cell>
          <cell r="P45" t="str">
            <v>---</v>
          </cell>
          <cell r="Q45" t="str">
            <v>---</v>
          </cell>
          <cell r="R45" t="str">
            <v>---</v>
          </cell>
          <cell r="S45" t="str">
            <v>---</v>
          </cell>
          <cell r="T45" t="str">
            <v>---</v>
          </cell>
          <cell r="U45" t="str">
            <v>PLW29150111</v>
          </cell>
          <cell r="V45" t="str">
            <v>---</v>
          </cell>
          <cell r="W45" t="str">
            <v>---</v>
          </cell>
          <cell r="X45" t="str">
            <v>---</v>
          </cell>
          <cell r="Y45" t="str">
            <v>---</v>
          </cell>
          <cell r="Z45" t="str">
            <v>---</v>
          </cell>
        </row>
        <row r="46">
          <cell r="A46" t="str">
            <v>---</v>
          </cell>
          <cell r="B46" t="str">
            <v>---</v>
          </cell>
          <cell r="C46" t="str">
            <v>---</v>
          </cell>
          <cell r="D46" t="str">
            <v>---</v>
          </cell>
          <cell r="E46" t="str">
            <v>---</v>
          </cell>
          <cell r="F46" t="str">
            <v>---</v>
          </cell>
          <cell r="G46" t="str">
            <v>---</v>
          </cell>
          <cell r="H46" t="str">
            <v>---</v>
          </cell>
          <cell r="I46" t="str">
            <v>PLW13154357</v>
          </cell>
          <cell r="J46" t="str">
            <v>PLW30150042</v>
          </cell>
          <cell r="K46" t="str">
            <v>---</v>
          </cell>
          <cell r="L46" t="str">
            <v>---</v>
          </cell>
          <cell r="M46" t="str">
            <v>---</v>
          </cell>
          <cell r="N46" t="str">
            <v>---</v>
          </cell>
          <cell r="O46" t="str">
            <v>---</v>
          </cell>
          <cell r="P46" t="str">
            <v>---</v>
          </cell>
          <cell r="Q46" t="str">
            <v>---</v>
          </cell>
          <cell r="R46" t="str">
            <v>---</v>
          </cell>
          <cell r="S46" t="str">
            <v>---</v>
          </cell>
          <cell r="T46" t="str">
            <v>---</v>
          </cell>
          <cell r="U46" t="str">
            <v>PLW29150116</v>
          </cell>
          <cell r="V46" t="str">
            <v>---</v>
          </cell>
          <cell r="W46" t="str">
            <v>---</v>
          </cell>
          <cell r="X46" t="str">
            <v>---</v>
          </cell>
          <cell r="Y46" t="str">
            <v>---</v>
          </cell>
          <cell r="Z46" t="str">
            <v>---</v>
          </cell>
        </row>
        <row r="47">
          <cell r="A47" t="str">
            <v>---</v>
          </cell>
          <cell r="B47" t="str">
            <v>---</v>
          </cell>
          <cell r="C47" t="str">
            <v>---</v>
          </cell>
          <cell r="D47" t="str">
            <v>---</v>
          </cell>
          <cell r="E47" t="str">
            <v>---</v>
          </cell>
          <cell r="F47" t="str">
            <v>---</v>
          </cell>
          <cell r="G47" t="str">
            <v>---</v>
          </cell>
          <cell r="H47" t="str">
            <v>---</v>
          </cell>
          <cell r="I47" t="str">
            <v>PLW13154358</v>
          </cell>
          <cell r="J47" t="str">
            <v>PLW30150043</v>
          </cell>
          <cell r="K47" t="str">
            <v>---</v>
          </cell>
          <cell r="L47" t="str">
            <v>---</v>
          </cell>
          <cell r="M47" t="str">
            <v>---</v>
          </cell>
          <cell r="N47" t="str">
            <v>---</v>
          </cell>
          <cell r="O47" t="str">
            <v>---</v>
          </cell>
          <cell r="P47" t="str">
            <v>---</v>
          </cell>
          <cell r="Q47" t="str">
            <v>---</v>
          </cell>
          <cell r="R47" t="str">
            <v>---</v>
          </cell>
          <cell r="S47" t="str">
            <v>---</v>
          </cell>
          <cell r="T47" t="str">
            <v>---</v>
          </cell>
          <cell r="U47" t="str">
            <v>PLW29150117</v>
          </cell>
          <cell r="V47" t="str">
            <v>---</v>
          </cell>
          <cell r="W47" t="str">
            <v>---</v>
          </cell>
          <cell r="X47" t="str">
            <v>---</v>
          </cell>
          <cell r="Y47" t="str">
            <v>---</v>
          </cell>
          <cell r="Z47" t="str">
            <v>---</v>
          </cell>
        </row>
        <row r="48">
          <cell r="A48" t="str">
            <v>---</v>
          </cell>
          <cell r="B48" t="str">
            <v>---</v>
          </cell>
          <cell r="C48" t="str">
            <v>---</v>
          </cell>
          <cell r="D48" t="str">
            <v>---</v>
          </cell>
          <cell r="E48" t="str">
            <v>---</v>
          </cell>
          <cell r="F48" t="str">
            <v>---</v>
          </cell>
          <cell r="G48" t="str">
            <v>---</v>
          </cell>
          <cell r="H48" t="str">
            <v>---</v>
          </cell>
          <cell r="I48" t="str">
            <v>PLW13154360</v>
          </cell>
          <cell r="J48" t="str">
            <v>PLW30150044</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row>
        <row r="49">
          <cell r="A49" t="str">
            <v>---</v>
          </cell>
          <cell r="B49" t="str">
            <v>---</v>
          </cell>
          <cell r="C49" t="str">
            <v>---</v>
          </cell>
          <cell r="D49" t="str">
            <v>---</v>
          </cell>
          <cell r="E49" t="str">
            <v>---</v>
          </cell>
          <cell r="F49" t="str">
            <v>---</v>
          </cell>
          <cell r="G49" t="str">
            <v>---</v>
          </cell>
          <cell r="H49" t="str">
            <v>---</v>
          </cell>
          <cell r="I49" t="str">
            <v>PLW13154362</v>
          </cell>
          <cell r="J49" t="str">
            <v>PLW30150045</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row>
        <row r="50">
          <cell r="A50" t="str">
            <v>---</v>
          </cell>
          <cell r="B50" t="str">
            <v>---</v>
          </cell>
          <cell r="C50" t="str">
            <v>---</v>
          </cell>
          <cell r="D50" t="str">
            <v>---</v>
          </cell>
          <cell r="E50" t="str">
            <v>---</v>
          </cell>
          <cell r="F50" t="str">
            <v>---</v>
          </cell>
          <cell r="G50" t="str">
            <v>---</v>
          </cell>
          <cell r="H50" t="str">
            <v>---</v>
          </cell>
          <cell r="I50" t="str">
            <v>PLW13154363</v>
          </cell>
          <cell r="J50" t="str">
            <v>PLW30150047</v>
          </cell>
          <cell r="K50" t="str">
            <v>---</v>
          </cell>
          <cell r="L50" t="str">
            <v>---</v>
          </cell>
          <cell r="M50" t="str">
            <v>---</v>
          </cell>
          <cell r="N50" t="str">
            <v>---</v>
          </cell>
          <cell r="O50" t="str">
            <v>---</v>
          </cell>
          <cell r="P50" t="str">
            <v>---</v>
          </cell>
          <cell r="Q50" t="str">
            <v>---</v>
          </cell>
          <cell r="R50" t="str">
            <v>---</v>
          </cell>
          <cell r="S50" t="str">
            <v>---</v>
          </cell>
          <cell r="T50" t="str">
            <v>---</v>
          </cell>
          <cell r="U50" t="str">
            <v>---</v>
          </cell>
          <cell r="V50" t="str">
            <v>---</v>
          </cell>
          <cell r="W50" t="str">
            <v>---</v>
          </cell>
          <cell r="X50" t="str">
            <v>---</v>
          </cell>
          <cell r="Y50" t="str">
            <v>---</v>
          </cell>
          <cell r="Z50" t="str">
            <v>---</v>
          </cell>
        </row>
        <row r="51">
          <cell r="A51" t="str">
            <v>---</v>
          </cell>
          <cell r="B51" t="str">
            <v>---</v>
          </cell>
          <cell r="C51" t="str">
            <v>---</v>
          </cell>
          <cell r="D51" t="str">
            <v>---</v>
          </cell>
          <cell r="E51" t="str">
            <v>---</v>
          </cell>
          <cell r="F51" t="str">
            <v>---</v>
          </cell>
          <cell r="G51" t="str">
            <v>---</v>
          </cell>
          <cell r="H51" t="str">
            <v>---</v>
          </cell>
          <cell r="I51" t="str">
            <v>PLW13154364</v>
          </cell>
          <cell r="J51" t="str">
            <v>PLW30150050</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row>
        <row r="52">
          <cell r="A52" t="str">
            <v>---</v>
          </cell>
          <cell r="B52" t="str">
            <v>---</v>
          </cell>
          <cell r="C52" t="str">
            <v>---</v>
          </cell>
          <cell r="D52" t="str">
            <v>---</v>
          </cell>
          <cell r="E52" t="str">
            <v>---</v>
          </cell>
          <cell r="F52" t="str">
            <v>---</v>
          </cell>
          <cell r="G52" t="str">
            <v>---</v>
          </cell>
          <cell r="H52" t="str">
            <v>---</v>
          </cell>
          <cell r="I52" t="str">
            <v>PLW13154367</v>
          </cell>
          <cell r="J52" t="str">
            <v>PLW30150051</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row>
        <row r="53">
          <cell r="A53" t="str">
            <v>---</v>
          </cell>
          <cell r="B53" t="str">
            <v>---</v>
          </cell>
          <cell r="C53" t="str">
            <v>---</v>
          </cell>
          <cell r="D53" t="str">
            <v>---</v>
          </cell>
          <cell r="E53" t="str">
            <v>---</v>
          </cell>
          <cell r="F53" t="str">
            <v>---</v>
          </cell>
          <cell r="G53" t="str">
            <v>---</v>
          </cell>
          <cell r="H53" t="str">
            <v>---</v>
          </cell>
          <cell r="I53" t="str">
            <v>PLW13154370</v>
          </cell>
          <cell r="J53" t="str">
            <v>PLW30150052</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row>
        <row r="54">
          <cell r="A54" t="str">
            <v>---</v>
          </cell>
          <cell r="B54" t="str">
            <v>---</v>
          </cell>
          <cell r="C54" t="str">
            <v>---</v>
          </cell>
          <cell r="D54" t="str">
            <v>---</v>
          </cell>
          <cell r="E54" t="str">
            <v>---</v>
          </cell>
          <cell r="F54" t="str">
            <v>---</v>
          </cell>
          <cell r="G54" t="str">
            <v>---</v>
          </cell>
          <cell r="H54" t="str">
            <v>---</v>
          </cell>
          <cell r="I54" t="str">
            <v>PLW16154815</v>
          </cell>
          <cell r="J54" t="str">
            <v>PLW30150053</v>
          </cell>
          <cell r="K54" t="str">
            <v>---</v>
          </cell>
          <cell r="L54" t="str">
            <v>---</v>
          </cell>
          <cell r="M54" t="str">
            <v>---</v>
          </cell>
          <cell r="N54" t="str">
            <v>---</v>
          </cell>
          <cell r="O54" t="str">
            <v>---</v>
          </cell>
          <cell r="P54" t="str">
            <v>---</v>
          </cell>
          <cell r="Q54" t="str">
            <v>---</v>
          </cell>
          <cell r="R54" t="str">
            <v>---</v>
          </cell>
          <cell r="S54" t="str">
            <v>---</v>
          </cell>
          <cell r="T54" t="str">
            <v>---</v>
          </cell>
          <cell r="U54" t="str">
            <v>---</v>
          </cell>
          <cell r="V54" t="str">
            <v>---</v>
          </cell>
          <cell r="W54" t="str">
            <v>---</v>
          </cell>
          <cell r="X54" t="str">
            <v>---</v>
          </cell>
          <cell r="Y54" t="str">
            <v>---</v>
          </cell>
          <cell r="Z54" t="str">
            <v>---</v>
          </cell>
        </row>
        <row r="55">
          <cell r="A55" t="str">
            <v>---</v>
          </cell>
          <cell r="B55" t="str">
            <v>---</v>
          </cell>
          <cell r="C55" t="str">
            <v>---</v>
          </cell>
          <cell r="D55" t="str">
            <v>---</v>
          </cell>
          <cell r="E55" t="str">
            <v>---</v>
          </cell>
          <cell r="F55" t="str">
            <v>---</v>
          </cell>
          <cell r="G55" t="str">
            <v>---</v>
          </cell>
          <cell r="H55" t="str">
            <v>---</v>
          </cell>
          <cell r="I55" t="str">
            <v>PLW16154819</v>
          </cell>
          <cell r="J55" t="str">
            <v>PLW30150054</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row>
        <row r="56">
          <cell r="A56" t="str">
            <v>---</v>
          </cell>
          <cell r="B56" t="str">
            <v>---</v>
          </cell>
          <cell r="C56" t="str">
            <v>---</v>
          </cell>
          <cell r="D56" t="str">
            <v>---</v>
          </cell>
          <cell r="E56" t="str">
            <v>---</v>
          </cell>
          <cell r="F56" t="str">
            <v>---</v>
          </cell>
          <cell r="G56" t="str">
            <v>---</v>
          </cell>
          <cell r="H56" t="str">
            <v>---</v>
          </cell>
          <cell r="I56" t="str">
            <v>PLW16154820</v>
          </cell>
          <cell r="J56" t="str">
            <v>PLW30150055</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row>
        <row r="57">
          <cell r="A57" t="str">
            <v>---</v>
          </cell>
          <cell r="B57" t="str">
            <v>---</v>
          </cell>
          <cell r="C57" t="str">
            <v>---</v>
          </cell>
          <cell r="D57" t="str">
            <v>---</v>
          </cell>
          <cell r="E57" t="str">
            <v>---</v>
          </cell>
          <cell r="F57" t="str">
            <v>---</v>
          </cell>
          <cell r="G57" t="str">
            <v>---</v>
          </cell>
          <cell r="H57" t="str">
            <v>---</v>
          </cell>
          <cell r="I57" t="str">
            <v>PLW16154821</v>
          </cell>
          <cell r="J57" t="str">
            <v>PLW30150056</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row>
        <row r="58">
          <cell r="A58" t="str">
            <v>---</v>
          </cell>
          <cell r="B58" t="str">
            <v>---</v>
          </cell>
          <cell r="C58" t="str">
            <v>---</v>
          </cell>
          <cell r="D58" t="str">
            <v>---</v>
          </cell>
          <cell r="E58" t="str">
            <v>---</v>
          </cell>
          <cell r="F58" t="str">
            <v>---</v>
          </cell>
          <cell r="G58" t="str">
            <v>---</v>
          </cell>
          <cell r="H58" t="str">
            <v>---</v>
          </cell>
          <cell r="I58" t="str">
            <v>PLW16154824</v>
          </cell>
          <cell r="J58" t="str">
            <v>PLW30150057</v>
          </cell>
          <cell r="K58" t="str">
            <v>---</v>
          </cell>
          <cell r="L58" t="str">
            <v>---</v>
          </cell>
          <cell r="M58" t="str">
            <v>---</v>
          </cell>
          <cell r="N58" t="str">
            <v>---</v>
          </cell>
          <cell r="O58" t="str">
            <v>---</v>
          </cell>
          <cell r="P58" t="str">
            <v>---</v>
          </cell>
          <cell r="Q58" t="str">
            <v>---</v>
          </cell>
          <cell r="R58" t="str">
            <v>---</v>
          </cell>
          <cell r="S58" t="str">
            <v>---</v>
          </cell>
          <cell r="T58" t="str">
            <v>---</v>
          </cell>
          <cell r="U58" t="str">
            <v>---</v>
          </cell>
          <cell r="V58" t="str">
            <v>---</v>
          </cell>
          <cell r="W58" t="str">
            <v>---</v>
          </cell>
          <cell r="X58" t="str">
            <v>---</v>
          </cell>
          <cell r="Y58" t="str">
            <v>---</v>
          </cell>
          <cell r="Z58" t="str">
            <v>---</v>
          </cell>
        </row>
        <row r="59">
          <cell r="A59" t="str">
            <v>---</v>
          </cell>
          <cell r="B59" t="str">
            <v>---</v>
          </cell>
          <cell r="C59" t="str">
            <v>---</v>
          </cell>
          <cell r="D59" t="str">
            <v>---</v>
          </cell>
          <cell r="E59" t="str">
            <v>---</v>
          </cell>
          <cell r="F59" t="str">
            <v>---</v>
          </cell>
          <cell r="G59" t="str">
            <v>---</v>
          </cell>
          <cell r="H59" t="str">
            <v>---</v>
          </cell>
          <cell r="I59" t="str">
            <v>PLW16154829</v>
          </cell>
          <cell r="J59" t="str">
            <v>PLW30150058</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row>
        <row r="60">
          <cell r="A60" t="str">
            <v>---</v>
          </cell>
          <cell r="B60" t="str">
            <v>---</v>
          </cell>
          <cell r="C60" t="str">
            <v>---</v>
          </cell>
          <cell r="D60" t="str">
            <v>---</v>
          </cell>
          <cell r="E60" t="str">
            <v>---</v>
          </cell>
          <cell r="F60" t="str">
            <v>---</v>
          </cell>
          <cell r="G60" t="str">
            <v>---</v>
          </cell>
          <cell r="H60" t="str">
            <v>---</v>
          </cell>
          <cell r="I60" t="str">
            <v>PLW16154843</v>
          </cell>
          <cell r="J60" t="str">
            <v>PLW30150059</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row>
        <row r="61">
          <cell r="A61" t="str">
            <v>---</v>
          </cell>
          <cell r="B61" t="str">
            <v>---</v>
          </cell>
          <cell r="C61" t="str">
            <v>---</v>
          </cell>
          <cell r="D61" t="str">
            <v>---</v>
          </cell>
          <cell r="E61" t="str">
            <v>---</v>
          </cell>
          <cell r="F61" t="str">
            <v>---</v>
          </cell>
          <cell r="G61" t="str">
            <v>---</v>
          </cell>
          <cell r="H61" t="str">
            <v>---</v>
          </cell>
          <cell r="I61" t="str">
            <v>PLW16154844</v>
          </cell>
          <cell r="J61" t="str">
            <v>PLW30150060</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row>
        <row r="62">
          <cell r="A62" t="str">
            <v>---</v>
          </cell>
          <cell r="B62" t="str">
            <v>---</v>
          </cell>
          <cell r="C62" t="str">
            <v>---</v>
          </cell>
          <cell r="D62" t="str">
            <v>---</v>
          </cell>
          <cell r="E62" t="str">
            <v>---</v>
          </cell>
          <cell r="F62" t="str">
            <v>---</v>
          </cell>
          <cell r="G62" t="str">
            <v>---</v>
          </cell>
          <cell r="H62" t="str">
            <v>---</v>
          </cell>
          <cell r="I62" t="str">
            <v>PLW16154849</v>
          </cell>
          <cell r="J62" t="str">
            <v>PLW30150061</v>
          </cell>
          <cell r="K62" t="str">
            <v>---</v>
          </cell>
          <cell r="L62" t="str">
            <v>---</v>
          </cell>
          <cell r="M62" t="str">
            <v>---</v>
          </cell>
          <cell r="N62" t="str">
            <v>---</v>
          </cell>
          <cell r="O62" t="str">
            <v>---</v>
          </cell>
          <cell r="P62" t="str">
            <v>---</v>
          </cell>
          <cell r="Q62" t="str">
            <v>---</v>
          </cell>
          <cell r="R62" t="str">
            <v>---</v>
          </cell>
          <cell r="S62" t="str">
            <v>---</v>
          </cell>
          <cell r="T62" t="str">
            <v>---</v>
          </cell>
          <cell r="U62" t="str">
            <v>---</v>
          </cell>
          <cell r="V62" t="str">
            <v>---</v>
          </cell>
          <cell r="W62" t="str">
            <v>---</v>
          </cell>
          <cell r="X62" t="str">
            <v>---</v>
          </cell>
          <cell r="Y62" t="str">
            <v>---</v>
          </cell>
          <cell r="Z62" t="str">
            <v>---</v>
          </cell>
        </row>
        <row r="63">
          <cell r="A63" t="str">
            <v>---</v>
          </cell>
          <cell r="B63" t="str">
            <v>---</v>
          </cell>
          <cell r="C63" t="str">
            <v>---</v>
          </cell>
          <cell r="D63" t="str">
            <v>---</v>
          </cell>
          <cell r="E63" t="str">
            <v>---</v>
          </cell>
          <cell r="F63" t="str">
            <v>---</v>
          </cell>
          <cell r="G63" t="str">
            <v>---</v>
          </cell>
          <cell r="H63" t="str">
            <v>---</v>
          </cell>
          <cell r="I63" t="str">
            <v>PLW16154850</v>
          </cell>
          <cell r="J63" t="str">
            <v>PLW30150062</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row>
        <row r="64">
          <cell r="A64" t="str">
            <v>---</v>
          </cell>
          <cell r="B64" t="str">
            <v>---</v>
          </cell>
          <cell r="C64" t="str">
            <v>---</v>
          </cell>
          <cell r="D64" t="str">
            <v>---</v>
          </cell>
          <cell r="E64" t="str">
            <v>---</v>
          </cell>
          <cell r="F64" t="str">
            <v>---</v>
          </cell>
          <cell r="G64" t="str">
            <v>---</v>
          </cell>
          <cell r="H64" t="str">
            <v>---</v>
          </cell>
          <cell r="I64" t="str">
            <v>PLW16154852</v>
          </cell>
          <cell r="J64" t="str">
            <v>PLW30150063</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row>
        <row r="65">
          <cell r="A65" t="str">
            <v>---</v>
          </cell>
          <cell r="B65" t="str">
            <v>---</v>
          </cell>
          <cell r="C65" t="str">
            <v>---</v>
          </cell>
          <cell r="D65" t="str">
            <v>---</v>
          </cell>
          <cell r="E65" t="str">
            <v>---</v>
          </cell>
          <cell r="F65" t="str">
            <v>---</v>
          </cell>
          <cell r="G65" t="str">
            <v>---</v>
          </cell>
          <cell r="H65" t="str">
            <v>---</v>
          </cell>
          <cell r="I65" t="str">
            <v>PLW16154857</v>
          </cell>
          <cell r="J65" t="str">
            <v>PLW30150065</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row>
        <row r="66">
          <cell r="A66" t="str">
            <v>---</v>
          </cell>
          <cell r="B66" t="str">
            <v>---</v>
          </cell>
          <cell r="C66" t="str">
            <v>---</v>
          </cell>
          <cell r="D66" t="str">
            <v>---</v>
          </cell>
          <cell r="E66" t="str">
            <v>---</v>
          </cell>
          <cell r="F66" t="str">
            <v>---</v>
          </cell>
          <cell r="G66" t="str">
            <v>---</v>
          </cell>
          <cell r="H66" t="str">
            <v>---</v>
          </cell>
          <cell r="I66" t="str">
            <v>PLW16154858</v>
          </cell>
          <cell r="J66" t="str">
            <v>PLW30150066</v>
          </cell>
          <cell r="K66" t="str">
            <v>---</v>
          </cell>
          <cell r="L66" t="str">
            <v>---</v>
          </cell>
          <cell r="M66" t="str">
            <v>---</v>
          </cell>
          <cell r="N66" t="str">
            <v>---</v>
          </cell>
          <cell r="O66" t="str">
            <v>---</v>
          </cell>
          <cell r="P66" t="str">
            <v>---</v>
          </cell>
          <cell r="Q66" t="str">
            <v>---</v>
          </cell>
          <cell r="R66" t="str">
            <v>---</v>
          </cell>
          <cell r="S66" t="str">
            <v>---</v>
          </cell>
          <cell r="T66" t="str">
            <v>---</v>
          </cell>
          <cell r="U66" t="str">
            <v>---</v>
          </cell>
          <cell r="V66" t="str">
            <v>---</v>
          </cell>
          <cell r="W66" t="str">
            <v>---</v>
          </cell>
          <cell r="X66" t="str">
            <v>---</v>
          </cell>
          <cell r="Y66" t="str">
            <v>---</v>
          </cell>
          <cell r="Z66" t="str">
            <v>---</v>
          </cell>
        </row>
        <row r="67">
          <cell r="A67" t="str">
            <v>---</v>
          </cell>
          <cell r="B67" t="str">
            <v>---</v>
          </cell>
          <cell r="C67" t="str">
            <v>---</v>
          </cell>
          <cell r="D67" t="str">
            <v>---</v>
          </cell>
          <cell r="E67" t="str">
            <v>---</v>
          </cell>
          <cell r="F67" t="str">
            <v>---</v>
          </cell>
          <cell r="G67" t="str">
            <v>---</v>
          </cell>
          <cell r="H67" t="str">
            <v>---</v>
          </cell>
          <cell r="I67" t="str">
            <v>PLW16154861</v>
          </cell>
          <cell r="J67" t="str">
            <v>PLW30150067</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row>
        <row r="68">
          <cell r="A68" t="str">
            <v>---</v>
          </cell>
          <cell r="B68" t="str">
            <v>---</v>
          </cell>
          <cell r="C68" t="str">
            <v>---</v>
          </cell>
          <cell r="D68" t="str">
            <v>---</v>
          </cell>
          <cell r="E68" t="str">
            <v>---</v>
          </cell>
          <cell r="F68" t="str">
            <v>---</v>
          </cell>
          <cell r="G68" t="str">
            <v>---</v>
          </cell>
          <cell r="H68" t="str">
            <v>---</v>
          </cell>
          <cell r="I68" t="str">
            <v>PLW16154862</v>
          </cell>
          <cell r="J68" t="str">
            <v>PLW30150068</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row>
        <row r="69">
          <cell r="A69" t="str">
            <v>---</v>
          </cell>
          <cell r="B69" t="str">
            <v>---</v>
          </cell>
          <cell r="C69" t="str">
            <v>---</v>
          </cell>
          <cell r="D69" t="str">
            <v>---</v>
          </cell>
          <cell r="E69" t="str">
            <v>---</v>
          </cell>
          <cell r="F69" t="str">
            <v>---</v>
          </cell>
          <cell r="G69" t="str">
            <v>---</v>
          </cell>
          <cell r="H69" t="str">
            <v>---</v>
          </cell>
          <cell r="I69" t="str">
            <v>PLW16154865</v>
          </cell>
          <cell r="J69" t="str">
            <v>PLW30150069</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row>
        <row r="70">
          <cell r="A70" t="str">
            <v>---</v>
          </cell>
          <cell r="B70" t="str">
            <v>---</v>
          </cell>
          <cell r="C70" t="str">
            <v>---</v>
          </cell>
          <cell r="D70" t="str">
            <v>---</v>
          </cell>
          <cell r="E70" t="str">
            <v>---</v>
          </cell>
          <cell r="F70" t="str">
            <v>---</v>
          </cell>
          <cell r="G70" t="str">
            <v>---</v>
          </cell>
          <cell r="H70" t="str">
            <v>---</v>
          </cell>
          <cell r="I70" t="str">
            <v>PLW17155290</v>
          </cell>
          <cell r="J70" t="str">
            <v>PLW30150070</v>
          </cell>
          <cell r="K70" t="str">
            <v>---</v>
          </cell>
          <cell r="L70" t="str">
            <v>---</v>
          </cell>
          <cell r="M70" t="str">
            <v>---</v>
          </cell>
          <cell r="N70" t="str">
            <v>---</v>
          </cell>
          <cell r="O70" t="str">
            <v>---</v>
          </cell>
          <cell r="P70" t="str">
            <v>---</v>
          </cell>
          <cell r="Q70" t="str">
            <v>---</v>
          </cell>
          <cell r="R70" t="str">
            <v>---</v>
          </cell>
          <cell r="S70" t="str">
            <v>---</v>
          </cell>
          <cell r="T70" t="str">
            <v>---</v>
          </cell>
          <cell r="U70" t="str">
            <v>---</v>
          </cell>
          <cell r="V70" t="str">
            <v>---</v>
          </cell>
          <cell r="W70" t="str">
            <v>---</v>
          </cell>
          <cell r="X70" t="str">
            <v>---</v>
          </cell>
          <cell r="Y70" t="str">
            <v>---</v>
          </cell>
          <cell r="Z70" t="str">
            <v>---</v>
          </cell>
        </row>
        <row r="71">
          <cell r="A71" t="str">
            <v>---</v>
          </cell>
          <cell r="B71" t="str">
            <v>---</v>
          </cell>
          <cell r="C71" t="str">
            <v>---</v>
          </cell>
          <cell r="D71" t="str">
            <v>---</v>
          </cell>
          <cell r="E71" t="str">
            <v>---</v>
          </cell>
          <cell r="F71" t="str">
            <v>---</v>
          </cell>
          <cell r="G71" t="str">
            <v>---</v>
          </cell>
          <cell r="H71" t="str">
            <v>---</v>
          </cell>
          <cell r="I71" t="str">
            <v>PLW17155293</v>
          </cell>
          <cell r="J71" t="str">
            <v>PLW30150071</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row>
        <row r="72">
          <cell r="A72" t="str">
            <v>---</v>
          </cell>
          <cell r="B72" t="str">
            <v>---</v>
          </cell>
          <cell r="C72" t="str">
            <v>---</v>
          </cell>
          <cell r="D72" t="str">
            <v>---</v>
          </cell>
          <cell r="E72" t="str">
            <v>---</v>
          </cell>
          <cell r="F72" t="str">
            <v>---</v>
          </cell>
          <cell r="G72" t="str">
            <v>---</v>
          </cell>
          <cell r="H72" t="str">
            <v>---</v>
          </cell>
          <cell r="I72" t="str">
            <v>PLW17155294</v>
          </cell>
          <cell r="J72" t="str">
            <v>PLW30150072</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row>
        <row r="73">
          <cell r="A73" t="str">
            <v>---</v>
          </cell>
          <cell r="B73" t="str">
            <v>---</v>
          </cell>
          <cell r="C73" t="str">
            <v>---</v>
          </cell>
          <cell r="D73" t="str">
            <v>---</v>
          </cell>
          <cell r="E73" t="str">
            <v>---</v>
          </cell>
          <cell r="F73" t="str">
            <v>---</v>
          </cell>
          <cell r="G73" t="str">
            <v>---</v>
          </cell>
          <cell r="H73" t="str">
            <v>---</v>
          </cell>
          <cell r="I73" t="str">
            <v>PLW17155295</v>
          </cell>
          <cell r="J73" t="str">
            <v>PLW30150073</v>
          </cell>
          <cell r="K73" t="str">
            <v>---</v>
          </cell>
          <cell r="L73" t="str">
            <v>---</v>
          </cell>
          <cell r="M73" t="str">
            <v>---</v>
          </cell>
          <cell r="N73" t="str">
            <v>---</v>
          </cell>
          <cell r="O73" t="str">
            <v>---</v>
          </cell>
          <cell r="P73" t="str">
            <v>---</v>
          </cell>
          <cell r="Q73" t="str">
            <v>---</v>
          </cell>
          <cell r="R73" t="str">
            <v>---</v>
          </cell>
          <cell r="S73" t="str">
            <v>---</v>
          </cell>
          <cell r="T73" t="str">
            <v>---</v>
          </cell>
          <cell r="U73" t="str">
            <v>---</v>
          </cell>
          <cell r="V73" t="str">
            <v>---</v>
          </cell>
          <cell r="W73" t="str">
            <v>---</v>
          </cell>
          <cell r="X73" t="str">
            <v>---</v>
          </cell>
          <cell r="Y73" t="str">
            <v>---</v>
          </cell>
          <cell r="Z73" t="str">
            <v>---</v>
          </cell>
        </row>
        <row r="74">
          <cell r="A74" t="str">
            <v>---</v>
          </cell>
          <cell r="B74" t="str">
            <v>---</v>
          </cell>
          <cell r="C74" t="str">
            <v>---</v>
          </cell>
          <cell r="D74" t="str">
            <v>---</v>
          </cell>
          <cell r="E74" t="str">
            <v>---</v>
          </cell>
          <cell r="F74" t="str">
            <v>---</v>
          </cell>
          <cell r="G74" t="str">
            <v>---</v>
          </cell>
          <cell r="H74" t="str">
            <v>---</v>
          </cell>
          <cell r="I74" t="str">
            <v>PLW17155297</v>
          </cell>
          <cell r="J74" t="str">
            <v>PLW30150074</v>
          </cell>
          <cell r="K74" t="str">
            <v>---</v>
          </cell>
          <cell r="L74" t="str">
            <v>---</v>
          </cell>
          <cell r="M74" t="str">
            <v>---</v>
          </cell>
          <cell r="N74" t="str">
            <v>---</v>
          </cell>
          <cell r="O74" t="str">
            <v>---</v>
          </cell>
          <cell r="P74" t="str">
            <v>---</v>
          </cell>
          <cell r="Q74" t="str">
            <v>---</v>
          </cell>
          <cell r="R74" t="str">
            <v>---</v>
          </cell>
          <cell r="S74" t="str">
            <v>---</v>
          </cell>
          <cell r="T74" t="str">
            <v>---</v>
          </cell>
          <cell r="U74" t="str">
            <v>---</v>
          </cell>
          <cell r="V74" t="str">
            <v>---</v>
          </cell>
          <cell r="W74" t="str">
            <v>---</v>
          </cell>
          <cell r="X74" t="str">
            <v>---</v>
          </cell>
          <cell r="Y74" t="str">
            <v>---</v>
          </cell>
          <cell r="Z74" t="str">
            <v>---</v>
          </cell>
        </row>
        <row r="75">
          <cell r="A75" t="str">
            <v>---</v>
          </cell>
          <cell r="B75" t="str">
            <v>---</v>
          </cell>
          <cell r="C75" t="str">
            <v>---</v>
          </cell>
          <cell r="D75" t="str">
            <v>---</v>
          </cell>
          <cell r="E75" t="str">
            <v>---</v>
          </cell>
          <cell r="F75" t="str">
            <v>---</v>
          </cell>
          <cell r="G75" t="str">
            <v>---</v>
          </cell>
          <cell r="H75" t="str">
            <v>---</v>
          </cell>
          <cell r="I75" t="str">
            <v>PLW17155299</v>
          </cell>
          <cell r="J75" t="str">
            <v>PLW30150075</v>
          </cell>
          <cell r="K75" t="str">
            <v>---</v>
          </cell>
          <cell r="L75" t="str">
            <v>---</v>
          </cell>
          <cell r="M75" t="str">
            <v>---</v>
          </cell>
          <cell r="N75" t="str">
            <v>---</v>
          </cell>
          <cell r="O75" t="str">
            <v>---</v>
          </cell>
          <cell r="P75" t="str">
            <v>---</v>
          </cell>
          <cell r="Q75" t="str">
            <v>---</v>
          </cell>
          <cell r="R75" t="str">
            <v>---</v>
          </cell>
          <cell r="S75" t="str">
            <v>---</v>
          </cell>
          <cell r="T75" t="str">
            <v>---</v>
          </cell>
          <cell r="U75" t="str">
            <v>---</v>
          </cell>
          <cell r="V75" t="str">
            <v>---</v>
          </cell>
          <cell r="W75" t="str">
            <v>---</v>
          </cell>
          <cell r="X75" t="str">
            <v>---</v>
          </cell>
          <cell r="Y75" t="str">
            <v>---</v>
          </cell>
          <cell r="Z75" t="str">
            <v>---</v>
          </cell>
        </row>
        <row r="76">
          <cell r="A76" t="str">
            <v>---</v>
          </cell>
          <cell r="B76" t="str">
            <v>---</v>
          </cell>
          <cell r="C76" t="str">
            <v>---</v>
          </cell>
          <cell r="D76" t="str">
            <v>---</v>
          </cell>
          <cell r="E76" t="str">
            <v>---</v>
          </cell>
          <cell r="F76" t="str">
            <v>---</v>
          </cell>
          <cell r="G76" t="str">
            <v>---</v>
          </cell>
          <cell r="H76" t="str">
            <v>---</v>
          </cell>
          <cell r="I76" t="str">
            <v>PLW17155300</v>
          </cell>
          <cell r="J76" t="str">
            <v>PLW30150076</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row>
        <row r="77">
          <cell r="A77" t="str">
            <v>---</v>
          </cell>
          <cell r="B77" t="str">
            <v>---</v>
          </cell>
          <cell r="C77" t="str">
            <v>---</v>
          </cell>
          <cell r="D77" t="str">
            <v>---</v>
          </cell>
          <cell r="E77" t="str">
            <v>---</v>
          </cell>
          <cell r="F77" t="str">
            <v>---</v>
          </cell>
          <cell r="G77" t="str">
            <v>---</v>
          </cell>
          <cell r="H77" t="str">
            <v>---</v>
          </cell>
          <cell r="I77" t="str">
            <v>PLW17155301</v>
          </cell>
          <cell r="J77" t="str">
            <v>PLW30150077</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row>
        <row r="78">
          <cell r="A78" t="str">
            <v>---</v>
          </cell>
          <cell r="B78" t="str">
            <v>---</v>
          </cell>
          <cell r="C78" t="str">
            <v>---</v>
          </cell>
          <cell r="D78" t="str">
            <v>---</v>
          </cell>
          <cell r="E78" t="str">
            <v>---</v>
          </cell>
          <cell r="F78" t="str">
            <v>---</v>
          </cell>
          <cell r="G78" t="str">
            <v>---</v>
          </cell>
          <cell r="H78" t="str">
            <v>---</v>
          </cell>
          <cell r="I78" t="str">
            <v>PLW17155302</v>
          </cell>
          <cell r="J78" t="str">
            <v>PLW30150078</v>
          </cell>
          <cell r="K78" t="str">
            <v>---</v>
          </cell>
          <cell r="L78" t="str">
            <v>---</v>
          </cell>
          <cell r="M78" t="str">
            <v>---</v>
          </cell>
          <cell r="N78" t="str">
            <v>---</v>
          </cell>
          <cell r="O78" t="str">
            <v>---</v>
          </cell>
          <cell r="P78" t="str">
            <v>---</v>
          </cell>
          <cell r="Q78" t="str">
            <v>---</v>
          </cell>
          <cell r="R78" t="str">
            <v>---</v>
          </cell>
          <cell r="S78" t="str">
            <v>---</v>
          </cell>
          <cell r="T78" t="str">
            <v>---</v>
          </cell>
          <cell r="U78" t="str">
            <v>---</v>
          </cell>
          <cell r="V78" t="str">
            <v>---</v>
          </cell>
          <cell r="W78" t="str">
            <v>---</v>
          </cell>
          <cell r="X78" t="str">
            <v>---</v>
          </cell>
          <cell r="Y78" t="str">
            <v>---</v>
          </cell>
          <cell r="Z78" t="str">
            <v>---</v>
          </cell>
        </row>
        <row r="79">
          <cell r="A79" t="str">
            <v>---</v>
          </cell>
          <cell r="B79" t="str">
            <v>---</v>
          </cell>
          <cell r="C79" t="str">
            <v>---</v>
          </cell>
          <cell r="D79" t="str">
            <v>---</v>
          </cell>
          <cell r="E79" t="str">
            <v>---</v>
          </cell>
          <cell r="F79" t="str">
            <v>---</v>
          </cell>
          <cell r="G79" t="str">
            <v>---</v>
          </cell>
          <cell r="H79" t="str">
            <v>---</v>
          </cell>
          <cell r="I79" t="str">
            <v>PLW17155304</v>
          </cell>
          <cell r="J79" t="str">
            <v>PLW30150079</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row>
        <row r="80">
          <cell r="A80" t="str">
            <v>---</v>
          </cell>
          <cell r="B80" t="str">
            <v>---</v>
          </cell>
          <cell r="C80" t="str">
            <v>---</v>
          </cell>
          <cell r="D80" t="str">
            <v>---</v>
          </cell>
          <cell r="E80" t="str">
            <v>---</v>
          </cell>
          <cell r="F80" t="str">
            <v>---</v>
          </cell>
          <cell r="G80" t="str">
            <v>---</v>
          </cell>
          <cell r="H80" t="str">
            <v>---</v>
          </cell>
          <cell r="I80" t="str">
            <v>PLW17155305</v>
          </cell>
          <cell r="J80" t="str">
            <v>PLW30150080</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row>
        <row r="81">
          <cell r="A81" t="str">
            <v>---</v>
          </cell>
          <cell r="B81" t="str">
            <v>---</v>
          </cell>
          <cell r="C81" t="str">
            <v>---</v>
          </cell>
          <cell r="D81" t="str">
            <v>---</v>
          </cell>
          <cell r="E81" t="str">
            <v>---</v>
          </cell>
          <cell r="F81" t="str">
            <v>---</v>
          </cell>
          <cell r="G81" t="str">
            <v>---</v>
          </cell>
          <cell r="H81" t="str">
            <v>---</v>
          </cell>
          <cell r="I81" t="str">
            <v>PLW17155306</v>
          </cell>
          <cell r="J81" t="str">
            <v>PLW30150081</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row>
        <row r="82">
          <cell r="A82" t="str">
            <v>---</v>
          </cell>
          <cell r="B82" t="str">
            <v>---</v>
          </cell>
          <cell r="C82" t="str">
            <v>---</v>
          </cell>
          <cell r="D82" t="str">
            <v>---</v>
          </cell>
          <cell r="E82" t="str">
            <v>---</v>
          </cell>
          <cell r="F82" t="str">
            <v>---</v>
          </cell>
          <cell r="G82" t="str">
            <v>---</v>
          </cell>
          <cell r="H82" t="str">
            <v>---</v>
          </cell>
          <cell r="I82" t="str">
            <v>PLW17155308</v>
          </cell>
          <cell r="J82" t="str">
            <v>PLW30150082</v>
          </cell>
          <cell r="K82" t="str">
            <v>---</v>
          </cell>
          <cell r="L82" t="str">
            <v>---</v>
          </cell>
          <cell r="M82" t="str">
            <v>---</v>
          </cell>
          <cell r="N82" t="str">
            <v>---</v>
          </cell>
          <cell r="O82" t="str">
            <v>---</v>
          </cell>
          <cell r="P82" t="str">
            <v>---</v>
          </cell>
          <cell r="Q82" t="str">
            <v>---</v>
          </cell>
          <cell r="R82" t="str">
            <v>---</v>
          </cell>
          <cell r="S82" t="str">
            <v>---</v>
          </cell>
          <cell r="T82" t="str">
            <v>---</v>
          </cell>
          <cell r="U82" t="str">
            <v>---</v>
          </cell>
          <cell r="V82" t="str">
            <v>---</v>
          </cell>
          <cell r="W82" t="str">
            <v>---</v>
          </cell>
          <cell r="X82" t="str">
            <v>---</v>
          </cell>
          <cell r="Y82" t="str">
            <v>---</v>
          </cell>
          <cell r="Z82" t="str">
            <v>---</v>
          </cell>
        </row>
        <row r="83">
          <cell r="A83" t="str">
            <v>---</v>
          </cell>
          <cell r="B83" t="str">
            <v>---</v>
          </cell>
          <cell r="C83" t="str">
            <v>---</v>
          </cell>
          <cell r="D83" t="str">
            <v>---</v>
          </cell>
          <cell r="E83" t="str">
            <v>---</v>
          </cell>
          <cell r="F83" t="str">
            <v>---</v>
          </cell>
          <cell r="G83" t="str">
            <v>---</v>
          </cell>
          <cell r="H83" t="str">
            <v>---</v>
          </cell>
          <cell r="I83" t="str">
            <v>PLW17155311</v>
          </cell>
          <cell r="J83" t="str">
            <v>PLW30150083</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row>
        <row r="84">
          <cell r="A84" t="str">
            <v>---</v>
          </cell>
          <cell r="B84" t="str">
            <v>---</v>
          </cell>
          <cell r="C84" t="str">
            <v>---</v>
          </cell>
          <cell r="D84" t="str">
            <v>---</v>
          </cell>
          <cell r="E84" t="str">
            <v>---</v>
          </cell>
          <cell r="F84" t="str">
            <v>---</v>
          </cell>
          <cell r="G84" t="str">
            <v>---</v>
          </cell>
          <cell r="H84" t="str">
            <v>---</v>
          </cell>
          <cell r="I84" t="str">
            <v>PLW17155314</v>
          </cell>
          <cell r="J84" t="str">
            <v>PLW30150084</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row>
        <row r="85">
          <cell r="A85" t="str">
            <v>---</v>
          </cell>
          <cell r="B85" t="str">
            <v>---</v>
          </cell>
          <cell r="C85" t="str">
            <v>---</v>
          </cell>
          <cell r="D85" t="str">
            <v>---</v>
          </cell>
          <cell r="E85" t="str">
            <v>---</v>
          </cell>
          <cell r="F85" t="str">
            <v>---</v>
          </cell>
          <cell r="G85" t="str">
            <v>---</v>
          </cell>
          <cell r="H85" t="str">
            <v>---</v>
          </cell>
          <cell r="I85" t="str">
            <v>PLW17155315</v>
          </cell>
          <cell r="J85" t="str">
            <v>PLW30150085</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row>
        <row r="86">
          <cell r="A86" t="str">
            <v>---</v>
          </cell>
          <cell r="B86" t="str">
            <v>---</v>
          </cell>
          <cell r="C86" t="str">
            <v>---</v>
          </cell>
          <cell r="D86" t="str">
            <v>---</v>
          </cell>
          <cell r="E86" t="str">
            <v>---</v>
          </cell>
          <cell r="F86" t="str">
            <v>---</v>
          </cell>
          <cell r="G86" t="str">
            <v>---</v>
          </cell>
          <cell r="H86" t="str">
            <v>---</v>
          </cell>
          <cell r="I86" t="str">
            <v>PLW17155317</v>
          </cell>
          <cell r="J86" t="str">
            <v>PLW30150086</v>
          </cell>
          <cell r="K86" t="str">
            <v>---</v>
          </cell>
          <cell r="L86" t="str">
            <v>---</v>
          </cell>
          <cell r="M86" t="str">
            <v>---</v>
          </cell>
          <cell r="N86" t="str">
            <v>---</v>
          </cell>
          <cell r="O86" t="str">
            <v>---</v>
          </cell>
          <cell r="P86" t="str">
            <v>---</v>
          </cell>
          <cell r="Q86" t="str">
            <v>---</v>
          </cell>
          <cell r="R86" t="str">
            <v>---</v>
          </cell>
          <cell r="S86" t="str">
            <v>---</v>
          </cell>
          <cell r="T86" t="str">
            <v>---</v>
          </cell>
          <cell r="U86" t="str">
            <v>---</v>
          </cell>
          <cell r="V86" t="str">
            <v>---</v>
          </cell>
          <cell r="W86" t="str">
            <v>---</v>
          </cell>
          <cell r="X86" t="str">
            <v>---</v>
          </cell>
          <cell r="Y86" t="str">
            <v>---</v>
          </cell>
          <cell r="Z86" t="str">
            <v>---</v>
          </cell>
        </row>
        <row r="87">
          <cell r="A87" t="str">
            <v>---</v>
          </cell>
          <cell r="B87" t="str">
            <v>---</v>
          </cell>
          <cell r="C87" t="str">
            <v>---</v>
          </cell>
          <cell r="D87" t="str">
            <v>---</v>
          </cell>
          <cell r="E87" t="str">
            <v>---</v>
          </cell>
          <cell r="F87" t="str">
            <v>---</v>
          </cell>
          <cell r="G87" t="str">
            <v>---</v>
          </cell>
          <cell r="H87" t="str">
            <v>---</v>
          </cell>
          <cell r="I87" t="str">
            <v>PLW17155318</v>
          </cell>
          <cell r="J87" t="str">
            <v>PLW30150087</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row>
        <row r="88">
          <cell r="A88" t="str">
            <v>---</v>
          </cell>
          <cell r="B88" t="str">
            <v>---</v>
          </cell>
          <cell r="C88" t="str">
            <v>---</v>
          </cell>
          <cell r="D88" t="str">
            <v>---</v>
          </cell>
          <cell r="E88" t="str">
            <v>---</v>
          </cell>
          <cell r="F88" t="str">
            <v>---</v>
          </cell>
          <cell r="G88" t="str">
            <v>---</v>
          </cell>
          <cell r="H88" t="str">
            <v>---</v>
          </cell>
          <cell r="I88" t="str">
            <v>PLW17155320</v>
          </cell>
          <cell r="J88" t="str">
            <v>PLW30150088</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row>
        <row r="89">
          <cell r="A89" t="str">
            <v>---</v>
          </cell>
          <cell r="B89" t="str">
            <v>---</v>
          </cell>
          <cell r="C89" t="str">
            <v>---</v>
          </cell>
          <cell r="D89" t="str">
            <v>---</v>
          </cell>
          <cell r="E89" t="str">
            <v>---</v>
          </cell>
          <cell r="F89" t="str">
            <v>---</v>
          </cell>
          <cell r="G89" t="str">
            <v>---</v>
          </cell>
          <cell r="H89" t="str">
            <v>---</v>
          </cell>
          <cell r="I89" t="str">
            <v>PLW17155321</v>
          </cell>
          <cell r="J89" t="str">
            <v>PLW30150089</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row>
        <row r="90">
          <cell r="A90" t="str">
            <v>---</v>
          </cell>
          <cell r="B90" t="str">
            <v>---</v>
          </cell>
          <cell r="C90" t="str">
            <v>---</v>
          </cell>
          <cell r="D90" t="str">
            <v>---</v>
          </cell>
          <cell r="E90" t="str">
            <v>---</v>
          </cell>
          <cell r="F90" t="str">
            <v>---</v>
          </cell>
          <cell r="G90" t="str">
            <v>---</v>
          </cell>
          <cell r="H90" t="str">
            <v>---</v>
          </cell>
          <cell r="I90" t="str">
            <v>PLW20155710</v>
          </cell>
          <cell r="J90" t="str">
            <v>PLW30150090</v>
          </cell>
          <cell r="K90" t="str">
            <v>---</v>
          </cell>
          <cell r="L90" t="str">
            <v>---</v>
          </cell>
          <cell r="M90" t="str">
            <v>---</v>
          </cell>
          <cell r="N90" t="str">
            <v>---</v>
          </cell>
          <cell r="O90" t="str">
            <v>---</v>
          </cell>
          <cell r="P90" t="str">
            <v>---</v>
          </cell>
          <cell r="Q90" t="str">
            <v>---</v>
          </cell>
          <cell r="R90" t="str">
            <v>---</v>
          </cell>
          <cell r="S90" t="str">
            <v>---</v>
          </cell>
          <cell r="T90" t="str">
            <v>---</v>
          </cell>
          <cell r="U90" t="str">
            <v>---</v>
          </cell>
          <cell r="V90" t="str">
            <v>---</v>
          </cell>
          <cell r="W90" t="str">
            <v>---</v>
          </cell>
          <cell r="X90" t="str">
            <v>---</v>
          </cell>
          <cell r="Y90" t="str">
            <v>---</v>
          </cell>
          <cell r="Z90" t="str">
            <v>---</v>
          </cell>
        </row>
        <row r="91">
          <cell r="A91" t="str">
            <v>---</v>
          </cell>
          <cell r="B91" t="str">
            <v>---</v>
          </cell>
          <cell r="C91" t="str">
            <v>---</v>
          </cell>
          <cell r="D91" t="str">
            <v>---</v>
          </cell>
          <cell r="E91" t="str">
            <v>---</v>
          </cell>
          <cell r="F91" t="str">
            <v>---</v>
          </cell>
          <cell r="G91" t="str">
            <v>---</v>
          </cell>
          <cell r="H91" t="str">
            <v>---</v>
          </cell>
          <cell r="I91" t="str">
            <v>PLW20155711</v>
          </cell>
          <cell r="J91" t="str">
            <v>PLW30150091</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row>
        <row r="92">
          <cell r="A92" t="str">
            <v>---</v>
          </cell>
          <cell r="B92" t="str">
            <v>---</v>
          </cell>
          <cell r="C92" t="str">
            <v>---</v>
          </cell>
          <cell r="D92" t="str">
            <v>---</v>
          </cell>
          <cell r="E92" t="str">
            <v>---</v>
          </cell>
          <cell r="F92" t="str">
            <v>---</v>
          </cell>
          <cell r="G92" t="str">
            <v>---</v>
          </cell>
          <cell r="H92" t="str">
            <v>---</v>
          </cell>
          <cell r="I92" t="str">
            <v>PLW20155716</v>
          </cell>
          <cell r="J92" t="str">
            <v>PLW30150092</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row>
        <row r="93">
          <cell r="A93" t="str">
            <v>---</v>
          </cell>
          <cell r="B93" t="str">
            <v>---</v>
          </cell>
          <cell r="C93" t="str">
            <v>---</v>
          </cell>
          <cell r="D93" t="str">
            <v>---</v>
          </cell>
          <cell r="E93" t="str">
            <v>---</v>
          </cell>
          <cell r="F93" t="str">
            <v>---</v>
          </cell>
          <cell r="G93" t="str">
            <v>---</v>
          </cell>
          <cell r="H93" t="str">
            <v>---</v>
          </cell>
          <cell r="I93" t="str">
            <v>PLW20155721</v>
          </cell>
          <cell r="J93" t="str">
            <v>PLW30150093</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row>
        <row r="94">
          <cell r="A94" t="str">
            <v>---</v>
          </cell>
          <cell r="B94" t="str">
            <v>---</v>
          </cell>
          <cell r="C94" t="str">
            <v>---</v>
          </cell>
          <cell r="D94" t="str">
            <v>---</v>
          </cell>
          <cell r="E94" t="str">
            <v>---</v>
          </cell>
          <cell r="F94" t="str">
            <v>---</v>
          </cell>
          <cell r="G94" t="str">
            <v>---</v>
          </cell>
          <cell r="H94" t="str">
            <v>---</v>
          </cell>
          <cell r="I94" t="str">
            <v>PLW26150161</v>
          </cell>
          <cell r="J94" t="str">
            <v>PLW30150094</v>
          </cell>
          <cell r="K94" t="str">
            <v>---</v>
          </cell>
          <cell r="L94" t="str">
            <v>---</v>
          </cell>
          <cell r="M94" t="str">
            <v>---</v>
          </cell>
          <cell r="N94" t="str">
            <v>---</v>
          </cell>
          <cell r="O94" t="str">
            <v>---</v>
          </cell>
          <cell r="P94" t="str">
            <v>---</v>
          </cell>
          <cell r="Q94" t="str">
            <v>---</v>
          </cell>
          <cell r="R94" t="str">
            <v>---</v>
          </cell>
          <cell r="S94" t="str">
            <v>---</v>
          </cell>
          <cell r="T94" t="str">
            <v>---</v>
          </cell>
          <cell r="U94" t="str">
            <v>---</v>
          </cell>
          <cell r="V94" t="str">
            <v>---</v>
          </cell>
          <cell r="W94" t="str">
            <v>---</v>
          </cell>
          <cell r="X94" t="str">
            <v>---</v>
          </cell>
          <cell r="Y94" t="str">
            <v>---</v>
          </cell>
          <cell r="Z94" t="str">
            <v>---</v>
          </cell>
        </row>
        <row r="95">
          <cell r="A95" t="str">
            <v>---</v>
          </cell>
          <cell r="B95" t="str">
            <v>---</v>
          </cell>
          <cell r="C95" t="str">
            <v>---</v>
          </cell>
          <cell r="D95" t="str">
            <v>---</v>
          </cell>
          <cell r="E95" t="str">
            <v>---</v>
          </cell>
          <cell r="F95" t="str">
            <v>---</v>
          </cell>
          <cell r="G95" t="str">
            <v>---</v>
          </cell>
          <cell r="H95" t="str">
            <v>---</v>
          </cell>
          <cell r="I95" t="str">
            <v>PLW26150166</v>
          </cell>
          <cell r="J95" t="str">
            <v>PLW30150095</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row>
        <row r="96">
          <cell r="A96" t="str">
            <v>---</v>
          </cell>
          <cell r="B96" t="str">
            <v>---</v>
          </cell>
          <cell r="C96" t="str">
            <v>---</v>
          </cell>
          <cell r="D96" t="str">
            <v>---</v>
          </cell>
          <cell r="E96" t="str">
            <v>---</v>
          </cell>
          <cell r="F96" t="str">
            <v>---</v>
          </cell>
          <cell r="G96" t="str">
            <v>---</v>
          </cell>
          <cell r="H96" t="str">
            <v>---</v>
          </cell>
          <cell r="I96" t="str">
            <v>PLW26150169</v>
          </cell>
          <cell r="J96" t="str">
            <v>PLW30150096</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row>
        <row r="97">
          <cell r="A97" t="str">
            <v>---</v>
          </cell>
          <cell r="B97" t="str">
            <v>---</v>
          </cell>
          <cell r="C97" t="str">
            <v>---</v>
          </cell>
          <cell r="D97" t="str">
            <v>---</v>
          </cell>
          <cell r="E97" t="str">
            <v>---</v>
          </cell>
          <cell r="F97" t="str">
            <v>---</v>
          </cell>
          <cell r="G97" t="str">
            <v>---</v>
          </cell>
          <cell r="H97" t="str">
            <v>---</v>
          </cell>
          <cell r="I97" t="str">
            <v>PLW26150170</v>
          </cell>
          <cell r="J97" t="str">
            <v>PLW30150097</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row>
        <row r="98">
          <cell r="A98" t="str">
            <v>---</v>
          </cell>
          <cell r="B98" t="str">
            <v>---</v>
          </cell>
          <cell r="C98" t="str">
            <v>---</v>
          </cell>
          <cell r="D98" t="str">
            <v>---</v>
          </cell>
          <cell r="E98" t="str">
            <v>---</v>
          </cell>
          <cell r="F98" t="str">
            <v>---</v>
          </cell>
          <cell r="G98" t="str">
            <v>---</v>
          </cell>
          <cell r="H98" t="str">
            <v>---</v>
          </cell>
          <cell r="I98" t="str">
            <v>PLW26150173</v>
          </cell>
          <cell r="J98" t="str">
            <v>PLW30150098</v>
          </cell>
          <cell r="K98" t="str">
            <v>---</v>
          </cell>
          <cell r="L98" t="str">
            <v>---</v>
          </cell>
          <cell r="M98" t="str">
            <v>---</v>
          </cell>
          <cell r="N98" t="str">
            <v>---</v>
          </cell>
          <cell r="O98" t="str">
            <v>---</v>
          </cell>
          <cell r="P98" t="str">
            <v>---</v>
          </cell>
          <cell r="Q98" t="str">
            <v>---</v>
          </cell>
          <cell r="R98" t="str">
            <v>---</v>
          </cell>
          <cell r="S98" t="str">
            <v>---</v>
          </cell>
          <cell r="T98" t="str">
            <v>---</v>
          </cell>
          <cell r="U98" t="str">
            <v>---</v>
          </cell>
          <cell r="V98" t="str">
            <v>---</v>
          </cell>
          <cell r="W98" t="str">
            <v>---</v>
          </cell>
          <cell r="X98" t="str">
            <v>---</v>
          </cell>
          <cell r="Y98" t="str">
            <v>---</v>
          </cell>
          <cell r="Z98" t="str">
            <v>---</v>
          </cell>
        </row>
        <row r="99">
          <cell r="A99" t="str">
            <v>---</v>
          </cell>
          <cell r="B99" t="str">
            <v>---</v>
          </cell>
          <cell r="C99" t="str">
            <v>---</v>
          </cell>
          <cell r="D99" t="str">
            <v>---</v>
          </cell>
          <cell r="E99" t="str">
            <v>---</v>
          </cell>
          <cell r="F99" t="str">
            <v>---</v>
          </cell>
          <cell r="G99" t="str">
            <v>---</v>
          </cell>
          <cell r="H99" t="str">
            <v>---</v>
          </cell>
          <cell r="I99" t="str">
            <v>PLW26150174</v>
          </cell>
          <cell r="J99" t="str">
            <v>PLW30150099</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row>
        <row r="100">
          <cell r="A100" t="str">
            <v>---</v>
          </cell>
          <cell r="B100" t="str">
            <v>---</v>
          </cell>
          <cell r="C100" t="str">
            <v>---</v>
          </cell>
          <cell r="D100" t="str">
            <v>---</v>
          </cell>
          <cell r="E100" t="str">
            <v>---</v>
          </cell>
          <cell r="F100" t="str">
            <v>---</v>
          </cell>
          <cell r="G100" t="str">
            <v>---</v>
          </cell>
          <cell r="H100" t="str">
            <v>---</v>
          </cell>
          <cell r="I100" t="str">
            <v>PLW26150179</v>
          </cell>
          <cell r="J100" t="str">
            <v>PLW30150100</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row>
        <row r="101">
          <cell r="A101" t="str">
            <v>---</v>
          </cell>
          <cell r="B101" t="str">
            <v>---</v>
          </cell>
          <cell r="C101" t="str">
            <v>---</v>
          </cell>
          <cell r="D101" t="str">
            <v>---</v>
          </cell>
          <cell r="E101" t="str">
            <v>---</v>
          </cell>
          <cell r="F101" t="str">
            <v>---</v>
          </cell>
          <cell r="G101" t="str">
            <v>---</v>
          </cell>
          <cell r="H101" t="str">
            <v>---</v>
          </cell>
          <cell r="I101" t="str">
            <v>PLW26150180</v>
          </cell>
          <cell r="J101" t="str">
            <v>PLW30150101</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row>
        <row r="102">
          <cell r="A102" t="str">
            <v>---</v>
          </cell>
          <cell r="B102" t="str">
            <v>---</v>
          </cell>
          <cell r="C102" t="str">
            <v>---</v>
          </cell>
          <cell r="D102" t="str">
            <v>---</v>
          </cell>
          <cell r="E102" t="str">
            <v>---</v>
          </cell>
          <cell r="F102" t="str">
            <v>---</v>
          </cell>
          <cell r="G102" t="str">
            <v>---</v>
          </cell>
          <cell r="H102" t="str">
            <v>---</v>
          </cell>
          <cell r="I102" t="str">
            <v>PLW26150182</v>
          </cell>
          <cell r="J102" t="str">
            <v>PLW30150102</v>
          </cell>
          <cell r="K102" t="str">
            <v>---</v>
          </cell>
          <cell r="L102" t="str">
            <v>---</v>
          </cell>
          <cell r="M102" t="str">
            <v>---</v>
          </cell>
          <cell r="N102" t="str">
            <v>---</v>
          </cell>
          <cell r="O102" t="str">
            <v>---</v>
          </cell>
          <cell r="P102" t="str">
            <v>---</v>
          </cell>
          <cell r="Q102" t="str">
            <v>---</v>
          </cell>
          <cell r="R102" t="str">
            <v>---</v>
          </cell>
          <cell r="S102" t="str">
            <v>---</v>
          </cell>
          <cell r="T102" t="str">
            <v>---</v>
          </cell>
          <cell r="U102" t="str">
            <v>---</v>
          </cell>
          <cell r="V102" t="str">
            <v>---</v>
          </cell>
          <cell r="W102" t="str">
            <v>---</v>
          </cell>
          <cell r="X102" t="str">
            <v>---</v>
          </cell>
          <cell r="Y102" t="str">
            <v>---</v>
          </cell>
          <cell r="Z102" t="str">
            <v>---</v>
          </cell>
        </row>
        <row r="103">
          <cell r="A103" t="str">
            <v>---</v>
          </cell>
          <cell r="B103" t="str">
            <v>---</v>
          </cell>
          <cell r="C103" t="str">
            <v>---</v>
          </cell>
          <cell r="D103" t="str">
            <v>---</v>
          </cell>
          <cell r="E103" t="str">
            <v>---</v>
          </cell>
          <cell r="F103" t="str">
            <v>---</v>
          </cell>
          <cell r="G103" t="str">
            <v>---</v>
          </cell>
          <cell r="H103" t="str">
            <v>---</v>
          </cell>
          <cell r="I103" t="str">
            <v>PLW26150183</v>
          </cell>
          <cell r="J103" t="str">
            <v>PLW30150103</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row>
        <row r="104">
          <cell r="A104" t="str">
            <v>---</v>
          </cell>
          <cell r="B104" t="str">
            <v>---</v>
          </cell>
          <cell r="C104" t="str">
            <v>---</v>
          </cell>
          <cell r="D104" t="str">
            <v>---</v>
          </cell>
          <cell r="E104" t="str">
            <v>---</v>
          </cell>
          <cell r="F104" t="str">
            <v>---</v>
          </cell>
          <cell r="G104" t="str">
            <v>---</v>
          </cell>
          <cell r="H104" t="str">
            <v>---</v>
          </cell>
          <cell r="I104" t="str">
            <v>PLW26150184</v>
          </cell>
          <cell r="J104" t="str">
            <v>PLW30150104</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row>
        <row r="105">
          <cell r="A105" t="str">
            <v>---</v>
          </cell>
          <cell r="B105" t="str">
            <v>---</v>
          </cell>
          <cell r="C105" t="str">
            <v>---</v>
          </cell>
          <cell r="D105" t="str">
            <v>---</v>
          </cell>
          <cell r="E105" t="str">
            <v>---</v>
          </cell>
          <cell r="F105" t="str">
            <v>---</v>
          </cell>
          <cell r="G105" t="str">
            <v>---</v>
          </cell>
          <cell r="H105" t="str">
            <v>---</v>
          </cell>
          <cell r="I105" t="str">
            <v>PLW26150187</v>
          </cell>
          <cell r="J105" t="str">
            <v>PLW19155616</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row>
        <row r="106">
          <cell r="A106" t="str">
            <v>---</v>
          </cell>
          <cell r="B106" t="str">
            <v>---</v>
          </cell>
          <cell r="C106" t="str">
            <v>---</v>
          </cell>
          <cell r="D106" t="str">
            <v>---</v>
          </cell>
          <cell r="E106" t="str">
            <v>---</v>
          </cell>
          <cell r="F106" t="str">
            <v>---</v>
          </cell>
          <cell r="G106" t="str">
            <v>---</v>
          </cell>
          <cell r="H106" t="str">
            <v>---</v>
          </cell>
          <cell r="I106" t="str">
            <v>PLW26150189</v>
          </cell>
          <cell r="J106" t="str">
            <v>PLW20155788</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row>
        <row r="107">
          <cell r="A107" t="str">
            <v>---</v>
          </cell>
          <cell r="B107" t="str">
            <v>---</v>
          </cell>
          <cell r="C107" t="str">
            <v>---</v>
          </cell>
          <cell r="D107" t="str">
            <v>---</v>
          </cell>
          <cell r="E107" t="str">
            <v>---</v>
          </cell>
          <cell r="F107" t="str">
            <v>---</v>
          </cell>
          <cell r="G107" t="str">
            <v>---</v>
          </cell>
          <cell r="H107" t="str">
            <v>---</v>
          </cell>
          <cell r="I107" t="str">
            <v>PLW26150191</v>
          </cell>
          <cell r="J107" t="str">
            <v>PLW21155956</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row>
        <row r="108">
          <cell r="A108" t="str">
            <v>---</v>
          </cell>
          <cell r="B108" t="str">
            <v>---</v>
          </cell>
          <cell r="C108" t="str">
            <v>---</v>
          </cell>
          <cell r="D108" t="str">
            <v>---</v>
          </cell>
          <cell r="E108" t="str">
            <v>---</v>
          </cell>
          <cell r="F108" t="str">
            <v>---</v>
          </cell>
          <cell r="G108" t="str">
            <v>---</v>
          </cell>
          <cell r="H108" t="str">
            <v>---</v>
          </cell>
          <cell r="I108" t="str">
            <v>PLW26150192</v>
          </cell>
          <cell r="J108" t="str">
            <v>PLW21155971</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row>
        <row r="109">
          <cell r="A109" t="str">
            <v>---</v>
          </cell>
          <cell r="B109" t="str">
            <v>---</v>
          </cell>
          <cell r="C109" t="str">
            <v>---</v>
          </cell>
          <cell r="D109" t="str">
            <v>---</v>
          </cell>
          <cell r="E109" t="str">
            <v>---</v>
          </cell>
          <cell r="F109" t="str">
            <v>---</v>
          </cell>
          <cell r="G109" t="str">
            <v>---</v>
          </cell>
          <cell r="H109" t="str">
            <v>---</v>
          </cell>
          <cell r="I109" t="str">
            <v>PLW26150198</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row>
        <row r="110">
          <cell r="A110" t="str">
            <v>---</v>
          </cell>
          <cell r="B110" t="str">
            <v>---</v>
          </cell>
          <cell r="C110" t="str">
            <v>---</v>
          </cell>
          <cell r="D110" t="str">
            <v>---</v>
          </cell>
          <cell r="E110" t="str">
            <v>---</v>
          </cell>
          <cell r="F110" t="str">
            <v>---</v>
          </cell>
          <cell r="G110" t="str">
            <v>---</v>
          </cell>
          <cell r="H110" t="str">
            <v>---</v>
          </cell>
          <cell r="I110" t="str">
            <v>PLW26150201</v>
          </cell>
          <cell r="J110" t="str">
            <v>---</v>
          </cell>
          <cell r="K110" t="str">
            <v>---</v>
          </cell>
          <cell r="L110" t="str">
            <v>---</v>
          </cell>
          <cell r="M110" t="str">
            <v>---</v>
          </cell>
          <cell r="N110" t="str">
            <v>---</v>
          </cell>
          <cell r="O110" t="str">
            <v>---</v>
          </cell>
          <cell r="P110" t="str">
            <v>---</v>
          </cell>
          <cell r="Q110" t="str">
            <v>---</v>
          </cell>
          <cell r="R110" t="str">
            <v>---</v>
          </cell>
          <cell r="S110" t="str">
            <v>---</v>
          </cell>
          <cell r="T110" t="str">
            <v>---</v>
          </cell>
          <cell r="U110" t="str">
            <v>---</v>
          </cell>
          <cell r="V110" t="str">
            <v>---</v>
          </cell>
          <cell r="W110" t="str">
            <v>---</v>
          </cell>
          <cell r="X110" t="str">
            <v>---</v>
          </cell>
          <cell r="Y110" t="str">
            <v>---</v>
          </cell>
          <cell r="Z110" t="str">
            <v>---</v>
          </cell>
        </row>
        <row r="111">
          <cell r="A111" t="str">
            <v>---</v>
          </cell>
          <cell r="B111" t="str">
            <v>---</v>
          </cell>
          <cell r="C111" t="str">
            <v>---</v>
          </cell>
          <cell r="D111" t="str">
            <v>---</v>
          </cell>
          <cell r="E111" t="str">
            <v>---</v>
          </cell>
          <cell r="F111" t="str">
            <v>---</v>
          </cell>
          <cell r="G111" t="str">
            <v>---</v>
          </cell>
          <cell r="H111" t="str">
            <v>---</v>
          </cell>
          <cell r="I111" t="str">
            <v>PLW26150202</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row>
        <row r="112">
          <cell r="A112" t="str">
            <v>---</v>
          </cell>
          <cell r="B112" t="str">
            <v>---</v>
          </cell>
          <cell r="C112" t="str">
            <v>---</v>
          </cell>
          <cell r="D112" t="str">
            <v>---</v>
          </cell>
          <cell r="E112" t="str">
            <v>---</v>
          </cell>
          <cell r="F112" t="str">
            <v>---</v>
          </cell>
          <cell r="G112" t="str">
            <v>---</v>
          </cell>
          <cell r="H112" t="str">
            <v>---</v>
          </cell>
          <cell r="I112" t="str">
            <v>PLW26150204</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row>
        <row r="113">
          <cell r="A113" t="str">
            <v>---</v>
          </cell>
          <cell r="B113" t="str">
            <v>---</v>
          </cell>
          <cell r="C113" t="str">
            <v>---</v>
          </cell>
          <cell r="D113" t="str">
            <v>---</v>
          </cell>
          <cell r="E113" t="str">
            <v>---</v>
          </cell>
          <cell r="F113" t="str">
            <v>---</v>
          </cell>
          <cell r="G113" t="str">
            <v>---</v>
          </cell>
          <cell r="H113" t="str">
            <v>---</v>
          </cell>
          <cell r="I113" t="str">
            <v>PLW26150205</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row>
        <row r="114">
          <cell r="A114" t="str">
            <v>---</v>
          </cell>
          <cell r="B114" t="str">
            <v>---</v>
          </cell>
          <cell r="C114" t="str">
            <v>---</v>
          </cell>
          <cell r="D114" t="str">
            <v>---</v>
          </cell>
          <cell r="E114" t="str">
            <v>---</v>
          </cell>
          <cell r="F114" t="str">
            <v>---</v>
          </cell>
          <cell r="G114" t="str">
            <v>---</v>
          </cell>
          <cell r="H114" t="str">
            <v>---</v>
          </cell>
          <cell r="I114" t="str">
            <v>PLW26150207</v>
          </cell>
          <cell r="J114" t="str">
            <v>---</v>
          </cell>
          <cell r="K114" t="str">
            <v>---</v>
          </cell>
          <cell r="L114" t="str">
            <v>---</v>
          </cell>
          <cell r="M114" t="str">
            <v>---</v>
          </cell>
          <cell r="N114" t="str">
            <v>---</v>
          </cell>
          <cell r="O114" t="str">
            <v>---</v>
          </cell>
          <cell r="P114" t="str">
            <v>---</v>
          </cell>
          <cell r="Q114" t="str">
            <v>---</v>
          </cell>
          <cell r="R114" t="str">
            <v>---</v>
          </cell>
          <cell r="S114" t="str">
            <v>---</v>
          </cell>
          <cell r="T114" t="str">
            <v>---</v>
          </cell>
          <cell r="U114" t="str">
            <v>---</v>
          </cell>
          <cell r="V114" t="str">
            <v>---</v>
          </cell>
          <cell r="W114" t="str">
            <v>---</v>
          </cell>
          <cell r="X114" t="str">
            <v>---</v>
          </cell>
          <cell r="Y114" t="str">
            <v>---</v>
          </cell>
          <cell r="Z114" t="str">
            <v>---</v>
          </cell>
        </row>
        <row r="115">
          <cell r="A115" t="str">
            <v>---</v>
          </cell>
          <cell r="B115" t="str">
            <v>---</v>
          </cell>
          <cell r="C115" t="str">
            <v>---</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row>
        <row r="116">
          <cell r="A116" t="str">
            <v>---</v>
          </cell>
          <cell r="B116" t="str">
            <v>---</v>
          </cell>
          <cell r="C116" t="str">
            <v>---</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row>
        <row r="117">
          <cell r="A117" t="str">
            <v>---</v>
          </cell>
          <cell r="B117" t="str">
            <v>---</v>
          </cell>
          <cell r="C117" t="str">
            <v>---</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row>
        <row r="118">
          <cell r="A118" t="str">
            <v>---</v>
          </cell>
          <cell r="B118" t="str">
            <v>---</v>
          </cell>
          <cell r="C118" t="str">
            <v>---</v>
          </cell>
          <cell r="D118" t="str">
            <v>---</v>
          </cell>
          <cell r="E118" t="str">
            <v>---</v>
          </cell>
          <cell r="F118" t="str">
            <v>---</v>
          </cell>
          <cell r="G118" t="str">
            <v>---</v>
          </cell>
          <cell r="H118" t="str">
            <v>---</v>
          </cell>
          <cell r="I118" t="str">
            <v>---</v>
          </cell>
          <cell r="J118" t="str">
            <v>---</v>
          </cell>
          <cell r="K118" t="str">
            <v>---</v>
          </cell>
          <cell r="L118" t="str">
            <v>---</v>
          </cell>
          <cell r="M118" t="str">
            <v>---</v>
          </cell>
          <cell r="N118" t="str">
            <v>---</v>
          </cell>
          <cell r="O118" t="str">
            <v>---</v>
          </cell>
          <cell r="P118" t="str">
            <v>---</v>
          </cell>
          <cell r="Q118" t="str">
            <v>---</v>
          </cell>
          <cell r="R118" t="str">
            <v>---</v>
          </cell>
          <cell r="S118" t="str">
            <v>---</v>
          </cell>
          <cell r="T118" t="str">
            <v>---</v>
          </cell>
          <cell r="U118" t="str">
            <v>---</v>
          </cell>
          <cell r="V118" t="str">
            <v>---</v>
          </cell>
          <cell r="W118" t="str">
            <v>---</v>
          </cell>
          <cell r="X118" t="str">
            <v>---</v>
          </cell>
          <cell r="Y118" t="str">
            <v>---</v>
          </cell>
          <cell r="Z118" t="str">
            <v>---</v>
          </cell>
        </row>
        <row r="119">
          <cell r="A119" t="str">
            <v>---</v>
          </cell>
          <cell r="B119" t="str">
            <v>---</v>
          </cell>
          <cell r="C119" t="str">
            <v>---</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row>
        <row r="120">
          <cell r="A120" t="str">
            <v>---</v>
          </cell>
          <cell r="B120" t="str">
            <v>---</v>
          </cell>
          <cell r="C120" t="str">
            <v>---</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row>
        <row r="121">
          <cell r="A121" t="str">
            <v>---</v>
          </cell>
          <cell r="B121" t="str">
            <v>---</v>
          </cell>
          <cell r="C121" t="str">
            <v>---</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row>
        <row r="122">
          <cell r="A122" t="str">
            <v>---</v>
          </cell>
          <cell r="B122" t="str">
            <v>---</v>
          </cell>
          <cell r="C122" t="str">
            <v>---</v>
          </cell>
          <cell r="D122" t="str">
            <v>---</v>
          </cell>
          <cell r="E122" t="str">
            <v>---</v>
          </cell>
          <cell r="F122" t="str">
            <v>---</v>
          </cell>
          <cell r="G122" t="str">
            <v>---</v>
          </cell>
          <cell r="H122" t="str">
            <v>---</v>
          </cell>
          <cell r="I122" t="str">
            <v>---</v>
          </cell>
          <cell r="J122" t="str">
            <v>---</v>
          </cell>
          <cell r="K122" t="str">
            <v>---</v>
          </cell>
          <cell r="L122" t="str">
            <v>---</v>
          </cell>
          <cell r="M122" t="str">
            <v>---</v>
          </cell>
          <cell r="N122" t="str">
            <v>---</v>
          </cell>
          <cell r="O122" t="str">
            <v>---</v>
          </cell>
          <cell r="P122" t="str">
            <v>---</v>
          </cell>
          <cell r="Q122" t="str">
            <v>---</v>
          </cell>
          <cell r="R122" t="str">
            <v>---</v>
          </cell>
          <cell r="S122" t="str">
            <v>---</v>
          </cell>
          <cell r="T122" t="str">
            <v>---</v>
          </cell>
          <cell r="U122" t="str">
            <v>---</v>
          </cell>
          <cell r="V122" t="str">
            <v>---</v>
          </cell>
          <cell r="W122" t="str">
            <v>---</v>
          </cell>
          <cell r="X122" t="str">
            <v>---</v>
          </cell>
          <cell r="Y122" t="str">
            <v>---</v>
          </cell>
          <cell r="Z122" t="str">
            <v>---</v>
          </cell>
        </row>
        <row r="123">
          <cell r="A123" t="str">
            <v>---</v>
          </cell>
          <cell r="B123" t="str">
            <v>---</v>
          </cell>
          <cell r="C123" t="str">
            <v>---</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row>
        <row r="124">
          <cell r="A124" t="str">
            <v>---</v>
          </cell>
          <cell r="B124" t="str">
            <v>---</v>
          </cell>
          <cell r="C124" t="str">
            <v>---</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row>
        <row r="125">
          <cell r="A125" t="str">
            <v>---</v>
          </cell>
          <cell r="B125" t="str">
            <v>---</v>
          </cell>
          <cell r="C125" t="str">
            <v>---</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row>
        <row r="126">
          <cell r="A126" t="str">
            <v>---</v>
          </cell>
          <cell r="B126" t="str">
            <v>---</v>
          </cell>
          <cell r="C126" t="str">
            <v>---</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row>
        <row r="127">
          <cell r="A127" t="str">
            <v>---</v>
          </cell>
          <cell r="B127" t="str">
            <v>---</v>
          </cell>
          <cell r="C127" t="str">
            <v>---</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row>
        <row r="128">
          <cell r="A128" t="str">
            <v>---</v>
          </cell>
          <cell r="B128" t="str">
            <v>---</v>
          </cell>
          <cell r="C128" t="str">
            <v>---</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row>
        <row r="129">
          <cell r="A129" t="str">
            <v>---</v>
          </cell>
          <cell r="B129" t="str">
            <v>---</v>
          </cell>
          <cell r="C129" t="str">
            <v>---</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row>
        <row r="130">
          <cell r="A130" t="str">
            <v>---</v>
          </cell>
          <cell r="B130" t="str">
            <v>---</v>
          </cell>
          <cell r="C130" t="str">
            <v>---</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row>
        <row r="131">
          <cell r="A131" t="str">
            <v>---</v>
          </cell>
          <cell r="B131" t="str">
            <v>---</v>
          </cell>
          <cell r="C131" t="str">
            <v>---</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row>
        <row r="132">
          <cell r="A132" t="str">
            <v>---</v>
          </cell>
          <cell r="B132" t="str">
            <v>---</v>
          </cell>
          <cell r="C132" t="str">
            <v>---</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row>
        <row r="133">
          <cell r="A133" t="str">
            <v>---</v>
          </cell>
          <cell r="B133" t="str">
            <v>---</v>
          </cell>
          <cell r="C133" t="str">
            <v>---</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row>
        <row r="134">
          <cell r="A134" t="str">
            <v>---</v>
          </cell>
          <cell r="B134" t="str">
            <v>---</v>
          </cell>
          <cell r="C134" t="str">
            <v>---</v>
          </cell>
          <cell r="D134" t="str">
            <v>---</v>
          </cell>
          <cell r="E134" t="str">
            <v>---</v>
          </cell>
          <cell r="F134" t="str">
            <v>---</v>
          </cell>
          <cell r="G134" t="str">
            <v>---</v>
          </cell>
          <cell r="H134" t="str">
            <v>---</v>
          </cell>
          <cell r="I134" t="str">
            <v>---</v>
          </cell>
          <cell r="J134" t="str">
            <v>---</v>
          </cell>
          <cell r="K134" t="str">
            <v>---</v>
          </cell>
          <cell r="L134" t="str">
            <v>---</v>
          </cell>
          <cell r="M134" t="str">
            <v>---</v>
          </cell>
          <cell r="N134" t="str">
            <v>---</v>
          </cell>
          <cell r="O134" t="str">
            <v>---</v>
          </cell>
          <cell r="P134" t="str">
            <v>---</v>
          </cell>
          <cell r="Q134" t="str">
            <v>---</v>
          </cell>
          <cell r="R134" t="str">
            <v>---</v>
          </cell>
          <cell r="S134" t="str">
            <v>---</v>
          </cell>
          <cell r="T134" t="str">
            <v>---</v>
          </cell>
          <cell r="U134" t="str">
            <v>---</v>
          </cell>
          <cell r="V134" t="str">
            <v>---</v>
          </cell>
          <cell r="W134" t="str">
            <v>---</v>
          </cell>
          <cell r="X134" t="str">
            <v>---</v>
          </cell>
          <cell r="Y134" t="str">
            <v>---</v>
          </cell>
          <cell r="Z134" t="str">
            <v>---</v>
          </cell>
        </row>
        <row r="135">
          <cell r="A135" t="str">
            <v>---</v>
          </cell>
          <cell r="B135" t="str">
            <v>---</v>
          </cell>
          <cell r="C135" t="str">
            <v>---</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row>
        <row r="136">
          <cell r="A136" t="str">
            <v>---</v>
          </cell>
          <cell r="B136" t="str">
            <v>---</v>
          </cell>
          <cell r="C136" t="str">
            <v>---</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row>
        <row r="137">
          <cell r="A137" t="str">
            <v>---</v>
          </cell>
          <cell r="B137" t="str">
            <v>---</v>
          </cell>
          <cell r="C137" t="str">
            <v>---</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row>
        <row r="138">
          <cell r="A138" t="str">
            <v>---</v>
          </cell>
          <cell r="B138" t="str">
            <v>---</v>
          </cell>
          <cell r="C138" t="str">
            <v>---</v>
          </cell>
          <cell r="D138" t="str">
            <v>---</v>
          </cell>
          <cell r="E138" t="str">
            <v>---</v>
          </cell>
          <cell r="F138" t="str">
            <v>---</v>
          </cell>
          <cell r="G138" t="str">
            <v>---</v>
          </cell>
          <cell r="H138" t="str">
            <v>---</v>
          </cell>
          <cell r="I138" t="str">
            <v>---</v>
          </cell>
          <cell r="J138" t="str">
            <v>---</v>
          </cell>
          <cell r="K138" t="str">
            <v>---</v>
          </cell>
          <cell r="L138" t="str">
            <v>---</v>
          </cell>
          <cell r="M138" t="str">
            <v>---</v>
          </cell>
          <cell r="N138" t="str">
            <v>---</v>
          </cell>
          <cell r="O138" t="str">
            <v>---</v>
          </cell>
          <cell r="P138" t="str">
            <v>---</v>
          </cell>
          <cell r="Q138" t="str">
            <v>---</v>
          </cell>
          <cell r="R138" t="str">
            <v>---</v>
          </cell>
          <cell r="S138" t="str">
            <v>---</v>
          </cell>
          <cell r="T138" t="str">
            <v>---</v>
          </cell>
          <cell r="U138" t="str">
            <v>---</v>
          </cell>
          <cell r="V138" t="str">
            <v>---</v>
          </cell>
          <cell r="W138" t="str">
            <v>---</v>
          </cell>
          <cell r="X138" t="str">
            <v>---</v>
          </cell>
          <cell r="Y138" t="str">
            <v>---</v>
          </cell>
          <cell r="Z138" t="str">
            <v>---</v>
          </cell>
        </row>
        <row r="139">
          <cell r="A139" t="str">
            <v>---</v>
          </cell>
          <cell r="B139" t="str">
            <v>---</v>
          </cell>
          <cell r="C139" t="str">
            <v>---</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row>
        <row r="140">
          <cell r="A140" t="str">
            <v>---</v>
          </cell>
          <cell r="B140" t="str">
            <v>---</v>
          </cell>
          <cell r="C140" t="str">
            <v>---</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row>
        <row r="141">
          <cell r="A141" t="str">
            <v>---</v>
          </cell>
          <cell r="B141" t="str">
            <v>---</v>
          </cell>
          <cell r="C141" t="str">
            <v>---</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row>
        <row r="142">
          <cell r="A142" t="str">
            <v>---</v>
          </cell>
          <cell r="B142" t="str">
            <v>---</v>
          </cell>
          <cell r="C142" t="str">
            <v>---</v>
          </cell>
          <cell r="D142" t="str">
            <v>---</v>
          </cell>
          <cell r="E142" t="str">
            <v>---</v>
          </cell>
          <cell r="F142" t="str">
            <v>---</v>
          </cell>
          <cell r="G142" t="str">
            <v>---</v>
          </cell>
          <cell r="H142" t="str">
            <v>---</v>
          </cell>
          <cell r="I142" t="str">
            <v>---</v>
          </cell>
          <cell r="J142" t="str">
            <v>---</v>
          </cell>
          <cell r="K142" t="str">
            <v>---</v>
          </cell>
          <cell r="L142" t="str">
            <v>---</v>
          </cell>
          <cell r="M142" t="str">
            <v>---</v>
          </cell>
          <cell r="N142" t="str">
            <v>---</v>
          </cell>
          <cell r="O142" t="str">
            <v>---</v>
          </cell>
          <cell r="P142" t="str">
            <v>---</v>
          </cell>
          <cell r="Q142" t="str">
            <v>---</v>
          </cell>
          <cell r="R142" t="str">
            <v>---</v>
          </cell>
          <cell r="S142" t="str">
            <v>---</v>
          </cell>
          <cell r="T142" t="str">
            <v>---</v>
          </cell>
          <cell r="U142" t="str">
            <v>---</v>
          </cell>
          <cell r="V142" t="str">
            <v>---</v>
          </cell>
          <cell r="W142" t="str">
            <v>---</v>
          </cell>
          <cell r="X142" t="str">
            <v>---</v>
          </cell>
          <cell r="Y142" t="str">
            <v>---</v>
          </cell>
          <cell r="Z142" t="str">
            <v>---</v>
          </cell>
        </row>
        <row r="143">
          <cell r="A143" t="str">
            <v>---</v>
          </cell>
          <cell r="B143" t="str">
            <v>---</v>
          </cell>
          <cell r="C143" t="str">
            <v>---</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row>
        <row r="144">
          <cell r="A144" t="str">
            <v>---</v>
          </cell>
          <cell r="B144" t="str">
            <v>---</v>
          </cell>
          <cell r="C144" t="str">
            <v>---</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row>
        <row r="145">
          <cell r="A145" t="str">
            <v>---</v>
          </cell>
          <cell r="B145" t="str">
            <v>---</v>
          </cell>
          <cell r="C145" t="str">
            <v>---</v>
          </cell>
          <cell r="D145" t="str">
            <v>---</v>
          </cell>
          <cell r="E145" t="str">
            <v>---</v>
          </cell>
          <cell r="F145" t="str">
            <v>---</v>
          </cell>
          <cell r="G145" t="str">
            <v>---</v>
          </cell>
          <cell r="H145" t="str">
            <v>---</v>
          </cell>
          <cell r="I145" t="str">
            <v>---</v>
          </cell>
          <cell r="J145" t="str">
            <v>---</v>
          </cell>
          <cell r="K145" t="str">
            <v>---</v>
          </cell>
          <cell r="L145" t="str">
            <v>---</v>
          </cell>
          <cell r="M145" t="str">
            <v>---</v>
          </cell>
          <cell r="N145" t="str">
            <v>---</v>
          </cell>
          <cell r="O145" t="str">
            <v>---</v>
          </cell>
          <cell r="P145" t="str">
            <v>---</v>
          </cell>
          <cell r="Q145" t="str">
            <v>---</v>
          </cell>
          <cell r="R145" t="str">
            <v>---</v>
          </cell>
          <cell r="S145" t="str">
            <v>---</v>
          </cell>
          <cell r="T145" t="str">
            <v>---</v>
          </cell>
          <cell r="U145" t="str">
            <v>---</v>
          </cell>
          <cell r="V145" t="str">
            <v>---</v>
          </cell>
          <cell r="W145" t="str">
            <v>---</v>
          </cell>
          <cell r="X145" t="str">
            <v>---</v>
          </cell>
          <cell r="Y145" t="str">
            <v>---</v>
          </cell>
          <cell r="Z145" t="str">
            <v>---</v>
          </cell>
        </row>
        <row r="146">
          <cell r="A146" t="str">
            <v>---</v>
          </cell>
          <cell r="B146" t="str">
            <v>---</v>
          </cell>
          <cell r="C146" t="str">
            <v>---</v>
          </cell>
          <cell r="D146" t="str">
            <v>---</v>
          </cell>
          <cell r="E146" t="str">
            <v>---</v>
          </cell>
          <cell r="F146" t="str">
            <v>---</v>
          </cell>
          <cell r="G146" t="str">
            <v>---</v>
          </cell>
          <cell r="H146" t="str">
            <v>---</v>
          </cell>
          <cell r="I146" t="str">
            <v>---</v>
          </cell>
          <cell r="J146" t="str">
            <v>---</v>
          </cell>
          <cell r="K146" t="str">
            <v>---</v>
          </cell>
          <cell r="L146" t="str">
            <v>---</v>
          </cell>
          <cell r="M146" t="str">
            <v>---</v>
          </cell>
          <cell r="N146" t="str">
            <v>---</v>
          </cell>
          <cell r="O146" t="str">
            <v>---</v>
          </cell>
          <cell r="P146" t="str">
            <v>---</v>
          </cell>
          <cell r="Q146" t="str">
            <v>---</v>
          </cell>
          <cell r="R146" t="str">
            <v>---</v>
          </cell>
          <cell r="S146" t="str">
            <v>---</v>
          </cell>
          <cell r="T146" t="str">
            <v>---</v>
          </cell>
          <cell r="U146" t="str">
            <v>---</v>
          </cell>
          <cell r="V146" t="str">
            <v>---</v>
          </cell>
          <cell r="W146" t="str">
            <v>---</v>
          </cell>
          <cell r="X146" t="str">
            <v>---</v>
          </cell>
          <cell r="Y146" t="str">
            <v>---</v>
          </cell>
          <cell r="Z146" t="str">
            <v>---</v>
          </cell>
        </row>
        <row r="147">
          <cell r="A147" t="str">
            <v>---</v>
          </cell>
          <cell r="B147" t="str">
            <v>---</v>
          </cell>
          <cell r="C147" t="str">
            <v>---</v>
          </cell>
          <cell r="D147" t="str">
            <v>---</v>
          </cell>
          <cell r="E147" t="str">
            <v>---</v>
          </cell>
          <cell r="F147" t="str">
            <v>---</v>
          </cell>
          <cell r="G147" t="str">
            <v>---</v>
          </cell>
          <cell r="H147" t="str">
            <v>---</v>
          </cell>
          <cell r="I147" t="str">
            <v>---</v>
          </cell>
          <cell r="J147" t="str">
            <v>---</v>
          </cell>
          <cell r="K147" t="str">
            <v>---</v>
          </cell>
          <cell r="L147" t="str">
            <v>---</v>
          </cell>
          <cell r="M147" t="str">
            <v>---</v>
          </cell>
          <cell r="N147" t="str">
            <v>---</v>
          </cell>
          <cell r="O147" t="str">
            <v>---</v>
          </cell>
          <cell r="P147" t="str">
            <v>---</v>
          </cell>
          <cell r="Q147" t="str">
            <v>---</v>
          </cell>
          <cell r="R147" t="str">
            <v>---</v>
          </cell>
          <cell r="S147" t="str">
            <v>---</v>
          </cell>
          <cell r="T147" t="str">
            <v>---</v>
          </cell>
          <cell r="U147" t="str">
            <v>---</v>
          </cell>
          <cell r="V147" t="str">
            <v>---</v>
          </cell>
          <cell r="W147" t="str">
            <v>---</v>
          </cell>
          <cell r="X147" t="str">
            <v>---</v>
          </cell>
          <cell r="Y147" t="str">
            <v>---</v>
          </cell>
          <cell r="Z147" t="str">
            <v>---</v>
          </cell>
        </row>
        <row r="148">
          <cell r="A148" t="str">
            <v>---</v>
          </cell>
          <cell r="B148" t="str">
            <v>---</v>
          </cell>
          <cell r="C148" t="str">
            <v>---</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row>
        <row r="149">
          <cell r="A149" t="str">
            <v>---</v>
          </cell>
          <cell r="B149" t="str">
            <v>---</v>
          </cell>
          <cell r="C149" t="str">
            <v>---</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row>
        <row r="150">
          <cell r="A150" t="str">
            <v>---</v>
          </cell>
          <cell r="B150" t="str">
            <v>---</v>
          </cell>
          <cell r="C150" t="str">
            <v>---</v>
          </cell>
          <cell r="D150" t="str">
            <v>---</v>
          </cell>
          <cell r="E150" t="str">
            <v>---</v>
          </cell>
          <cell r="F150" t="str">
            <v>---</v>
          </cell>
          <cell r="G150" t="str">
            <v>---</v>
          </cell>
          <cell r="H150" t="str">
            <v>---</v>
          </cell>
          <cell r="I150" t="str">
            <v>---</v>
          </cell>
          <cell r="J150" t="str">
            <v>---</v>
          </cell>
          <cell r="K150" t="str">
            <v>---</v>
          </cell>
          <cell r="L150" t="str">
            <v>---</v>
          </cell>
          <cell r="M150" t="str">
            <v>---</v>
          </cell>
          <cell r="N150" t="str">
            <v>---</v>
          </cell>
          <cell r="O150" t="str">
            <v>---</v>
          </cell>
          <cell r="P150" t="str">
            <v>---</v>
          </cell>
          <cell r="Q150" t="str">
            <v>---</v>
          </cell>
          <cell r="R150" t="str">
            <v>---</v>
          </cell>
          <cell r="S150" t="str">
            <v>---</v>
          </cell>
          <cell r="T150" t="str">
            <v>---</v>
          </cell>
          <cell r="U150" t="str">
            <v>---</v>
          </cell>
          <cell r="V150" t="str">
            <v>---</v>
          </cell>
          <cell r="W150" t="str">
            <v>---</v>
          </cell>
          <cell r="X150" t="str">
            <v>---</v>
          </cell>
          <cell r="Y150" t="str">
            <v>---</v>
          </cell>
          <cell r="Z150" t="str">
            <v>---</v>
          </cell>
        </row>
        <row r="151">
          <cell r="A151" t="str">
            <v>---</v>
          </cell>
          <cell r="B151" t="str">
            <v>---</v>
          </cell>
          <cell r="C151" t="str">
            <v>---</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row>
        <row r="152">
          <cell r="A152" t="str">
            <v>---</v>
          </cell>
          <cell r="B152" t="str">
            <v>---</v>
          </cell>
          <cell r="C152" t="str">
            <v>---</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row>
        <row r="153">
          <cell r="A153" t="str">
            <v>---</v>
          </cell>
          <cell r="B153" t="str">
            <v>---</v>
          </cell>
          <cell r="C153" t="str">
            <v>---</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row>
        <row r="154">
          <cell r="A154" t="str">
            <v>---</v>
          </cell>
          <cell r="B154" t="str">
            <v>---</v>
          </cell>
          <cell r="C154" t="str">
            <v>---</v>
          </cell>
          <cell r="D154" t="str">
            <v>---</v>
          </cell>
          <cell r="E154" t="str">
            <v>---</v>
          </cell>
          <cell r="F154" t="str">
            <v>---</v>
          </cell>
          <cell r="G154" t="str">
            <v>---</v>
          </cell>
          <cell r="H154" t="str">
            <v>---</v>
          </cell>
          <cell r="I154" t="str">
            <v>---</v>
          </cell>
          <cell r="J154" t="str">
            <v>---</v>
          </cell>
          <cell r="K154" t="str">
            <v>---</v>
          </cell>
          <cell r="L154" t="str">
            <v>---</v>
          </cell>
          <cell r="M154" t="str">
            <v>---</v>
          </cell>
          <cell r="N154" t="str">
            <v>---</v>
          </cell>
          <cell r="O154" t="str">
            <v>---</v>
          </cell>
          <cell r="P154" t="str">
            <v>---</v>
          </cell>
          <cell r="Q154" t="str">
            <v>---</v>
          </cell>
          <cell r="R154" t="str">
            <v>---</v>
          </cell>
          <cell r="S154" t="str">
            <v>---</v>
          </cell>
          <cell r="T154" t="str">
            <v>---</v>
          </cell>
          <cell r="U154" t="str">
            <v>---</v>
          </cell>
          <cell r="V154" t="str">
            <v>---</v>
          </cell>
          <cell r="W154" t="str">
            <v>---</v>
          </cell>
          <cell r="X154" t="str">
            <v>---</v>
          </cell>
          <cell r="Y154" t="str">
            <v>---</v>
          </cell>
          <cell r="Z154" t="str">
            <v>---</v>
          </cell>
        </row>
        <row r="155">
          <cell r="A155" t="str">
            <v>---</v>
          </cell>
          <cell r="B155" t="str">
            <v>---</v>
          </cell>
          <cell r="C155" t="str">
            <v>---</v>
          </cell>
          <cell r="D155" t="str">
            <v>---</v>
          </cell>
          <cell r="E155" t="str">
            <v>---</v>
          </cell>
          <cell r="F155" t="str">
            <v>---</v>
          </cell>
          <cell r="G155" t="str">
            <v>---</v>
          </cell>
          <cell r="H155" t="str">
            <v>---</v>
          </cell>
          <cell r="I155" t="str">
            <v>---</v>
          </cell>
          <cell r="J155" t="str">
            <v>---</v>
          </cell>
          <cell r="K155" t="str">
            <v>---</v>
          </cell>
          <cell r="L155" t="str">
            <v>---</v>
          </cell>
          <cell r="M155" t="str">
            <v>---</v>
          </cell>
          <cell r="N155" t="str">
            <v>---</v>
          </cell>
          <cell r="O155" t="str">
            <v>---</v>
          </cell>
          <cell r="P155" t="str">
            <v>---</v>
          </cell>
          <cell r="Q155" t="str">
            <v>---</v>
          </cell>
          <cell r="R155" t="str">
            <v>---</v>
          </cell>
          <cell r="S155" t="str">
            <v>---</v>
          </cell>
          <cell r="T155" t="str">
            <v>---</v>
          </cell>
          <cell r="U155" t="str">
            <v>---</v>
          </cell>
          <cell r="V155" t="str">
            <v>---</v>
          </cell>
          <cell r="W155" t="str">
            <v>---</v>
          </cell>
          <cell r="X155" t="str">
            <v>---</v>
          </cell>
          <cell r="Y155" t="str">
            <v>---</v>
          </cell>
          <cell r="Z155" t="str">
            <v>---</v>
          </cell>
        </row>
        <row r="156">
          <cell r="A156" t="str">
            <v>---</v>
          </cell>
          <cell r="B156" t="str">
            <v>---</v>
          </cell>
          <cell r="C156" t="str">
            <v>---</v>
          </cell>
          <cell r="D156" t="str">
            <v>---</v>
          </cell>
          <cell r="E156" t="str">
            <v>---</v>
          </cell>
          <cell r="F156" t="str">
            <v>---</v>
          </cell>
          <cell r="G156" t="str">
            <v>---</v>
          </cell>
          <cell r="H156" t="str">
            <v>---</v>
          </cell>
          <cell r="I156" t="str">
            <v>---</v>
          </cell>
          <cell r="J156" t="str">
            <v>---</v>
          </cell>
          <cell r="K156" t="str">
            <v>---</v>
          </cell>
          <cell r="L156" t="str">
            <v>---</v>
          </cell>
          <cell r="M156" t="str">
            <v>---</v>
          </cell>
          <cell r="N156" t="str">
            <v>---</v>
          </cell>
          <cell r="O156" t="str">
            <v>---</v>
          </cell>
          <cell r="P156" t="str">
            <v>---</v>
          </cell>
          <cell r="Q156" t="str">
            <v>---</v>
          </cell>
          <cell r="R156" t="str">
            <v>---</v>
          </cell>
          <cell r="S156" t="str">
            <v>---</v>
          </cell>
          <cell r="T156" t="str">
            <v>---</v>
          </cell>
          <cell r="U156" t="str">
            <v>---</v>
          </cell>
          <cell r="V156" t="str">
            <v>---</v>
          </cell>
          <cell r="W156" t="str">
            <v>---</v>
          </cell>
          <cell r="X156" t="str">
            <v>---</v>
          </cell>
          <cell r="Y156" t="str">
            <v>---</v>
          </cell>
          <cell r="Z156" t="str">
            <v>---</v>
          </cell>
        </row>
        <row r="157">
          <cell r="A157" t="str">
            <v>---</v>
          </cell>
          <cell r="B157" t="str">
            <v>---</v>
          </cell>
          <cell r="C157" t="str">
            <v>---</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row>
        <row r="158">
          <cell r="A158" t="str">
            <v>---</v>
          </cell>
          <cell r="B158" t="str">
            <v>---</v>
          </cell>
          <cell r="C158" t="str">
            <v>---</v>
          </cell>
          <cell r="D158" t="str">
            <v>---</v>
          </cell>
          <cell r="E158" t="str">
            <v>---</v>
          </cell>
          <cell r="F158" t="str">
            <v>---</v>
          </cell>
          <cell r="G158" t="str">
            <v>---</v>
          </cell>
          <cell r="H158" t="str">
            <v>---</v>
          </cell>
          <cell r="I158" t="str">
            <v>---</v>
          </cell>
          <cell r="J158" t="str">
            <v>---</v>
          </cell>
          <cell r="K158" t="str">
            <v>---</v>
          </cell>
          <cell r="L158" t="str">
            <v>---</v>
          </cell>
          <cell r="M158" t="str">
            <v>---</v>
          </cell>
          <cell r="N158" t="str">
            <v>---</v>
          </cell>
          <cell r="O158" t="str">
            <v>---</v>
          </cell>
          <cell r="P158" t="str">
            <v>---</v>
          </cell>
          <cell r="Q158" t="str">
            <v>---</v>
          </cell>
          <cell r="R158" t="str">
            <v>---</v>
          </cell>
          <cell r="S158" t="str">
            <v>---</v>
          </cell>
          <cell r="T158" t="str">
            <v>---</v>
          </cell>
          <cell r="U158" t="str">
            <v>---</v>
          </cell>
          <cell r="V158" t="str">
            <v>---</v>
          </cell>
          <cell r="W158" t="str">
            <v>---</v>
          </cell>
          <cell r="X158" t="str">
            <v>---</v>
          </cell>
          <cell r="Y158" t="str">
            <v>---</v>
          </cell>
          <cell r="Z158" t="str">
            <v>---</v>
          </cell>
        </row>
        <row r="159">
          <cell r="A159" t="str">
            <v>---</v>
          </cell>
          <cell r="B159" t="str">
            <v>---</v>
          </cell>
          <cell r="C159" t="str">
            <v>---</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row>
        <row r="160">
          <cell r="A160" t="str">
            <v>---</v>
          </cell>
          <cell r="B160" t="str">
            <v>---</v>
          </cell>
          <cell r="C160" t="str">
            <v>---</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row>
        <row r="161">
          <cell r="A161" t="str">
            <v>---</v>
          </cell>
          <cell r="B161" t="str">
            <v>---</v>
          </cell>
          <cell r="C161" t="str">
            <v>---</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row>
        <row r="162">
          <cell r="A162" t="str">
            <v>---</v>
          </cell>
          <cell r="B162" t="str">
            <v>---</v>
          </cell>
          <cell r="C162" t="str">
            <v>---</v>
          </cell>
          <cell r="D162" t="str">
            <v>---</v>
          </cell>
          <cell r="E162" t="str">
            <v>---</v>
          </cell>
          <cell r="F162" t="str">
            <v>---</v>
          </cell>
          <cell r="G162" t="str">
            <v>---</v>
          </cell>
          <cell r="H162" t="str">
            <v>---</v>
          </cell>
          <cell r="I162" t="str">
            <v>---</v>
          </cell>
          <cell r="J162" t="str">
            <v>---</v>
          </cell>
          <cell r="K162" t="str">
            <v>---</v>
          </cell>
          <cell r="L162" t="str">
            <v>---</v>
          </cell>
          <cell r="M162" t="str">
            <v>---</v>
          </cell>
          <cell r="N162" t="str">
            <v>---</v>
          </cell>
          <cell r="O162" t="str">
            <v>---</v>
          </cell>
          <cell r="P162" t="str">
            <v>---</v>
          </cell>
          <cell r="Q162" t="str">
            <v>---</v>
          </cell>
          <cell r="R162" t="str">
            <v>---</v>
          </cell>
          <cell r="S162" t="str">
            <v>---</v>
          </cell>
          <cell r="T162" t="str">
            <v>---</v>
          </cell>
          <cell r="U162" t="str">
            <v>---</v>
          </cell>
          <cell r="V162" t="str">
            <v>---</v>
          </cell>
          <cell r="W162" t="str">
            <v>---</v>
          </cell>
          <cell r="X162" t="str">
            <v>---</v>
          </cell>
          <cell r="Y162" t="str">
            <v>---</v>
          </cell>
          <cell r="Z162" t="str">
            <v>---</v>
          </cell>
        </row>
        <row r="163">
          <cell r="A163" t="str">
            <v>---</v>
          </cell>
          <cell r="B163" t="str">
            <v>---</v>
          </cell>
          <cell r="C163" t="str">
            <v>---</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row>
        <row r="164">
          <cell r="A164" t="str">
            <v>---</v>
          </cell>
          <cell r="B164" t="str">
            <v>---</v>
          </cell>
          <cell r="C164" t="str">
            <v>---</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row>
        <row r="165">
          <cell r="A165" t="str">
            <v>---</v>
          </cell>
          <cell r="B165" t="str">
            <v>---</v>
          </cell>
          <cell r="C165" t="str">
            <v>---</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row>
        <row r="166">
          <cell r="A166" t="str">
            <v>---</v>
          </cell>
          <cell r="B166" t="str">
            <v>---</v>
          </cell>
          <cell r="C166" t="str">
            <v>---</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row>
        <row r="167">
          <cell r="A167" t="str">
            <v>---</v>
          </cell>
          <cell r="B167" t="str">
            <v>---</v>
          </cell>
          <cell r="C167" t="str">
            <v>---</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row>
        <row r="168">
          <cell r="A168" t="str">
            <v>---</v>
          </cell>
          <cell r="B168" t="str">
            <v>---</v>
          </cell>
          <cell r="C168" t="str">
            <v>---</v>
          </cell>
          <cell r="D168" t="str">
            <v>---</v>
          </cell>
          <cell r="E168" t="str">
            <v>---</v>
          </cell>
          <cell r="F168" t="str">
            <v>---</v>
          </cell>
          <cell r="G168" t="str">
            <v>---</v>
          </cell>
          <cell r="H168" t="str">
            <v>---</v>
          </cell>
          <cell r="I168" t="str">
            <v>---</v>
          </cell>
          <cell r="J168" t="str">
            <v>---</v>
          </cell>
          <cell r="K168" t="str">
            <v>---</v>
          </cell>
          <cell r="L168" t="str">
            <v>---</v>
          </cell>
          <cell r="M168" t="str">
            <v>---</v>
          </cell>
          <cell r="N168" t="str">
            <v>---</v>
          </cell>
          <cell r="O168" t="str">
            <v>---</v>
          </cell>
          <cell r="P168" t="str">
            <v>---</v>
          </cell>
          <cell r="Q168" t="str">
            <v>---</v>
          </cell>
          <cell r="R168" t="str">
            <v>---</v>
          </cell>
          <cell r="S168" t="str">
            <v>---</v>
          </cell>
          <cell r="T168" t="str">
            <v>---</v>
          </cell>
          <cell r="U168" t="str">
            <v>---</v>
          </cell>
          <cell r="V168" t="str">
            <v>---</v>
          </cell>
          <cell r="W168" t="str">
            <v>---</v>
          </cell>
          <cell r="X168" t="str">
            <v>---</v>
          </cell>
          <cell r="Y168" t="str">
            <v>---</v>
          </cell>
          <cell r="Z168" t="str">
            <v>---</v>
          </cell>
        </row>
        <row r="169">
          <cell r="A169" t="str">
            <v>---</v>
          </cell>
          <cell r="B169" t="str">
            <v>---</v>
          </cell>
          <cell r="C169" t="str">
            <v>---</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row>
        <row r="170">
          <cell r="A170" t="str">
            <v>---</v>
          </cell>
          <cell r="B170" t="str">
            <v>---</v>
          </cell>
          <cell r="C170" t="str">
            <v>---</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row>
        <row r="171">
          <cell r="A171" t="str">
            <v>---</v>
          </cell>
          <cell r="B171" t="str">
            <v>---</v>
          </cell>
          <cell r="C171" t="str">
            <v>---</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row>
        <row r="172">
          <cell r="A172" t="str">
            <v>---</v>
          </cell>
          <cell r="B172" t="str">
            <v>---</v>
          </cell>
          <cell r="C172" t="str">
            <v>---</v>
          </cell>
          <cell r="D172" t="str">
            <v>---</v>
          </cell>
          <cell r="E172" t="str">
            <v>---</v>
          </cell>
          <cell r="F172" t="str">
            <v>---</v>
          </cell>
          <cell r="G172" t="str">
            <v>---</v>
          </cell>
          <cell r="H172" t="str">
            <v>---</v>
          </cell>
          <cell r="I172" t="str">
            <v>---</v>
          </cell>
          <cell r="J172" t="str">
            <v>---</v>
          </cell>
          <cell r="K172" t="str">
            <v>---</v>
          </cell>
          <cell r="L172" t="str">
            <v>---</v>
          </cell>
          <cell r="M172" t="str">
            <v>---</v>
          </cell>
          <cell r="N172" t="str">
            <v>---</v>
          </cell>
          <cell r="O172" t="str">
            <v>---</v>
          </cell>
          <cell r="P172" t="str">
            <v>---</v>
          </cell>
          <cell r="Q172" t="str">
            <v>---</v>
          </cell>
          <cell r="R172" t="str">
            <v>---</v>
          </cell>
          <cell r="S172" t="str">
            <v>---</v>
          </cell>
          <cell r="T172" t="str">
            <v>---</v>
          </cell>
          <cell r="U172" t="str">
            <v>---</v>
          </cell>
          <cell r="V172" t="str">
            <v>---</v>
          </cell>
          <cell r="W172" t="str">
            <v>---</v>
          </cell>
          <cell r="X172" t="str">
            <v>---</v>
          </cell>
          <cell r="Y172" t="str">
            <v>---</v>
          </cell>
          <cell r="Z172" t="str">
            <v>---</v>
          </cell>
        </row>
        <row r="173">
          <cell r="A173" t="str">
            <v>---</v>
          </cell>
          <cell r="B173" t="str">
            <v>---</v>
          </cell>
          <cell r="C173" t="str">
            <v>---</v>
          </cell>
          <cell r="D173" t="str">
            <v>---</v>
          </cell>
          <cell r="E173" t="str">
            <v>---</v>
          </cell>
          <cell r="F173" t="str">
            <v>---</v>
          </cell>
          <cell r="G173" t="str">
            <v>---</v>
          </cell>
          <cell r="H173" t="str">
            <v>---</v>
          </cell>
          <cell r="I173" t="str">
            <v>---</v>
          </cell>
          <cell r="J173" t="str">
            <v>---</v>
          </cell>
          <cell r="K173" t="str">
            <v>---</v>
          </cell>
          <cell r="L173" t="str">
            <v>---</v>
          </cell>
          <cell r="M173" t="str">
            <v>---</v>
          </cell>
          <cell r="N173" t="str">
            <v>---</v>
          </cell>
          <cell r="O173" t="str">
            <v>---</v>
          </cell>
          <cell r="P173" t="str">
            <v>---</v>
          </cell>
          <cell r="Q173" t="str">
            <v>---</v>
          </cell>
          <cell r="R173" t="str">
            <v>---</v>
          </cell>
          <cell r="S173" t="str">
            <v>---</v>
          </cell>
          <cell r="T173" t="str">
            <v>---</v>
          </cell>
          <cell r="U173" t="str">
            <v>---</v>
          </cell>
          <cell r="V173" t="str">
            <v>---</v>
          </cell>
          <cell r="W173" t="str">
            <v>---</v>
          </cell>
          <cell r="X173" t="str">
            <v>---</v>
          </cell>
          <cell r="Y173" t="str">
            <v>---</v>
          </cell>
          <cell r="Z173" t="str">
            <v>---</v>
          </cell>
        </row>
        <row r="174">
          <cell r="A174" t="str">
            <v>---</v>
          </cell>
          <cell r="B174" t="str">
            <v>---</v>
          </cell>
          <cell r="C174" t="str">
            <v>---</v>
          </cell>
          <cell r="D174" t="str">
            <v>---</v>
          </cell>
          <cell r="E174" t="str">
            <v>---</v>
          </cell>
          <cell r="F174" t="str">
            <v>---</v>
          </cell>
          <cell r="G174" t="str">
            <v>---</v>
          </cell>
          <cell r="H174" t="str">
            <v>---</v>
          </cell>
          <cell r="I174" t="str">
            <v>---</v>
          </cell>
          <cell r="J174" t="str">
            <v>---</v>
          </cell>
          <cell r="K174" t="str">
            <v>---</v>
          </cell>
          <cell r="L174" t="str">
            <v>---</v>
          </cell>
          <cell r="M174" t="str">
            <v>---</v>
          </cell>
          <cell r="N174" t="str">
            <v>---</v>
          </cell>
          <cell r="O174" t="str">
            <v>---</v>
          </cell>
          <cell r="P174" t="str">
            <v>---</v>
          </cell>
          <cell r="Q174" t="str">
            <v>---</v>
          </cell>
          <cell r="R174" t="str">
            <v>---</v>
          </cell>
          <cell r="S174" t="str">
            <v>---</v>
          </cell>
          <cell r="T174" t="str">
            <v>---</v>
          </cell>
          <cell r="U174" t="str">
            <v>---</v>
          </cell>
          <cell r="V174" t="str">
            <v>---</v>
          </cell>
          <cell r="W174" t="str">
            <v>---</v>
          </cell>
          <cell r="X174" t="str">
            <v>---</v>
          </cell>
          <cell r="Y174" t="str">
            <v>---</v>
          </cell>
          <cell r="Z174" t="str">
            <v>---</v>
          </cell>
        </row>
        <row r="175">
          <cell r="A175" t="str">
            <v>---</v>
          </cell>
          <cell r="B175" t="str">
            <v>---</v>
          </cell>
          <cell r="C175" t="str">
            <v>---</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row>
        <row r="176">
          <cell r="A176" t="str">
            <v>---</v>
          </cell>
          <cell r="B176" t="str">
            <v>---</v>
          </cell>
          <cell r="C176" t="str">
            <v>---</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row>
        <row r="177">
          <cell r="A177" t="str">
            <v>---</v>
          </cell>
          <cell r="B177" t="str">
            <v>---</v>
          </cell>
          <cell r="C177" t="str">
            <v>---</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row>
        <row r="178">
          <cell r="A178" t="str">
            <v>---</v>
          </cell>
          <cell r="B178" t="str">
            <v>---</v>
          </cell>
          <cell r="C178" t="str">
            <v>---</v>
          </cell>
          <cell r="D178" t="str">
            <v>---</v>
          </cell>
          <cell r="E178" t="str">
            <v>---</v>
          </cell>
          <cell r="F178" t="str">
            <v>---</v>
          </cell>
          <cell r="G178" t="str">
            <v>---</v>
          </cell>
          <cell r="H178" t="str">
            <v>---</v>
          </cell>
          <cell r="I178" t="str">
            <v>---</v>
          </cell>
          <cell r="J178" t="str">
            <v>---</v>
          </cell>
          <cell r="K178" t="str">
            <v>---</v>
          </cell>
          <cell r="L178" t="str">
            <v>---</v>
          </cell>
          <cell r="M178" t="str">
            <v>---</v>
          </cell>
          <cell r="N178" t="str">
            <v>---</v>
          </cell>
          <cell r="O178" t="str">
            <v>---</v>
          </cell>
          <cell r="P178" t="str">
            <v>---</v>
          </cell>
          <cell r="Q178" t="str">
            <v>---</v>
          </cell>
          <cell r="R178" t="str">
            <v>---</v>
          </cell>
          <cell r="S178" t="str">
            <v>---</v>
          </cell>
          <cell r="T178" t="str">
            <v>---</v>
          </cell>
          <cell r="U178" t="str">
            <v>---</v>
          </cell>
          <cell r="V178" t="str">
            <v>---</v>
          </cell>
          <cell r="W178" t="str">
            <v>---</v>
          </cell>
          <cell r="X178" t="str">
            <v>---</v>
          </cell>
          <cell r="Y178" t="str">
            <v>---</v>
          </cell>
          <cell r="Z178" t="str">
            <v>---</v>
          </cell>
        </row>
        <row r="179">
          <cell r="A179" t="str">
            <v>---</v>
          </cell>
          <cell r="B179" t="str">
            <v>---</v>
          </cell>
          <cell r="C179" t="str">
            <v>---</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row>
        <row r="180">
          <cell r="A180" t="str">
            <v>---</v>
          </cell>
          <cell r="B180" t="str">
            <v>---</v>
          </cell>
          <cell r="C180" t="str">
            <v>---</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row>
        <row r="181">
          <cell r="A181" t="str">
            <v>---</v>
          </cell>
          <cell r="B181" t="str">
            <v>---</v>
          </cell>
          <cell r="C181" t="str">
            <v>---</v>
          </cell>
          <cell r="D181" t="str">
            <v>---</v>
          </cell>
          <cell r="E181" t="str">
            <v>---</v>
          </cell>
          <cell r="F181" t="str">
            <v>---</v>
          </cell>
          <cell r="G181" t="str">
            <v>---</v>
          </cell>
          <cell r="H181" t="str">
            <v>---</v>
          </cell>
          <cell r="I181" t="str">
            <v>---</v>
          </cell>
          <cell r="J181" t="str">
            <v>---</v>
          </cell>
          <cell r="K181" t="str">
            <v>---</v>
          </cell>
          <cell r="L181" t="str">
            <v>---</v>
          </cell>
          <cell r="M181" t="str">
            <v>---</v>
          </cell>
          <cell r="N181" t="str">
            <v>---</v>
          </cell>
          <cell r="O181" t="str">
            <v>---</v>
          </cell>
          <cell r="P181" t="str">
            <v>---</v>
          </cell>
          <cell r="Q181" t="str">
            <v>---</v>
          </cell>
          <cell r="R181" t="str">
            <v>---</v>
          </cell>
          <cell r="S181" t="str">
            <v>---</v>
          </cell>
          <cell r="T181" t="str">
            <v>---</v>
          </cell>
          <cell r="U181" t="str">
            <v>---</v>
          </cell>
          <cell r="V181" t="str">
            <v>---</v>
          </cell>
          <cell r="W181" t="str">
            <v>---</v>
          </cell>
          <cell r="X181" t="str">
            <v>---</v>
          </cell>
          <cell r="Y181" t="str">
            <v>---</v>
          </cell>
          <cell r="Z181" t="str">
            <v>---</v>
          </cell>
        </row>
        <row r="182">
          <cell r="A182" t="str">
            <v>---</v>
          </cell>
          <cell r="B182" t="str">
            <v>---</v>
          </cell>
          <cell r="C182" t="str">
            <v>---</v>
          </cell>
          <cell r="D182" t="str">
            <v>---</v>
          </cell>
          <cell r="E182" t="str">
            <v>---</v>
          </cell>
          <cell r="F182" t="str">
            <v>---</v>
          </cell>
          <cell r="G182" t="str">
            <v>---</v>
          </cell>
          <cell r="H182" t="str">
            <v>---</v>
          </cell>
          <cell r="I182" t="str">
            <v>---</v>
          </cell>
          <cell r="J182" t="str">
            <v>---</v>
          </cell>
          <cell r="K182" t="str">
            <v>---</v>
          </cell>
          <cell r="L182" t="str">
            <v>---</v>
          </cell>
          <cell r="M182" t="str">
            <v>---</v>
          </cell>
          <cell r="N182" t="str">
            <v>---</v>
          </cell>
          <cell r="O182" t="str">
            <v>---</v>
          </cell>
          <cell r="P182" t="str">
            <v>---</v>
          </cell>
          <cell r="Q182" t="str">
            <v>---</v>
          </cell>
          <cell r="R182" t="str">
            <v>---</v>
          </cell>
          <cell r="S182" t="str">
            <v>---</v>
          </cell>
          <cell r="T182" t="str">
            <v>---</v>
          </cell>
          <cell r="U182" t="str">
            <v>---</v>
          </cell>
          <cell r="V182" t="str">
            <v>---</v>
          </cell>
          <cell r="W182" t="str">
            <v>---</v>
          </cell>
          <cell r="X182" t="str">
            <v>---</v>
          </cell>
          <cell r="Y182" t="str">
            <v>---</v>
          </cell>
          <cell r="Z182" t="str">
            <v>---</v>
          </cell>
        </row>
        <row r="183">
          <cell r="A183" t="str">
            <v>---</v>
          </cell>
          <cell r="B183" t="str">
            <v>---</v>
          </cell>
          <cell r="C183" t="str">
            <v>---</v>
          </cell>
          <cell r="D183" t="str">
            <v>---</v>
          </cell>
          <cell r="E183" t="str">
            <v>---</v>
          </cell>
          <cell r="F183" t="str">
            <v>---</v>
          </cell>
          <cell r="G183" t="str">
            <v>---</v>
          </cell>
          <cell r="H183" t="str">
            <v>---</v>
          </cell>
          <cell r="I183" t="str">
            <v>---</v>
          </cell>
          <cell r="J183" t="str">
            <v>---</v>
          </cell>
          <cell r="K183" t="str">
            <v>---</v>
          </cell>
          <cell r="L183" t="str">
            <v>---</v>
          </cell>
          <cell r="M183" t="str">
            <v>---</v>
          </cell>
          <cell r="N183" t="str">
            <v>---</v>
          </cell>
          <cell r="O183" t="str">
            <v>---</v>
          </cell>
          <cell r="P183" t="str">
            <v>---</v>
          </cell>
          <cell r="Q183" t="str">
            <v>---</v>
          </cell>
          <cell r="R183" t="str">
            <v>---</v>
          </cell>
          <cell r="S183" t="str">
            <v>---</v>
          </cell>
          <cell r="T183" t="str">
            <v>---</v>
          </cell>
          <cell r="U183" t="str">
            <v>---</v>
          </cell>
          <cell r="V183" t="str">
            <v>---</v>
          </cell>
          <cell r="W183" t="str">
            <v>---</v>
          </cell>
          <cell r="X183" t="str">
            <v>---</v>
          </cell>
          <cell r="Y183" t="str">
            <v>---</v>
          </cell>
          <cell r="Z183" t="str">
            <v>---</v>
          </cell>
        </row>
        <row r="184">
          <cell r="A184" t="str">
            <v>---</v>
          </cell>
          <cell r="B184" t="str">
            <v>---</v>
          </cell>
          <cell r="C184" t="str">
            <v>---</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row>
        <row r="185">
          <cell r="A185" t="str">
            <v>---</v>
          </cell>
          <cell r="B185" t="str">
            <v>---</v>
          </cell>
          <cell r="C185" t="str">
            <v>---</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row>
        <row r="186">
          <cell r="A186" t="str">
            <v>---</v>
          </cell>
          <cell r="B186" t="str">
            <v>---</v>
          </cell>
          <cell r="C186" t="str">
            <v>---</v>
          </cell>
          <cell r="D186" t="str">
            <v>---</v>
          </cell>
          <cell r="E186" t="str">
            <v>---</v>
          </cell>
          <cell r="F186" t="str">
            <v>---</v>
          </cell>
          <cell r="G186" t="str">
            <v>---</v>
          </cell>
          <cell r="H186" t="str">
            <v>---</v>
          </cell>
          <cell r="I186" t="str">
            <v>---</v>
          </cell>
          <cell r="J186" t="str">
            <v>---</v>
          </cell>
          <cell r="K186" t="str">
            <v>---</v>
          </cell>
          <cell r="L186" t="str">
            <v>---</v>
          </cell>
          <cell r="M186" t="str">
            <v>---</v>
          </cell>
          <cell r="N186" t="str">
            <v>---</v>
          </cell>
          <cell r="O186" t="str">
            <v>---</v>
          </cell>
          <cell r="P186" t="str">
            <v>---</v>
          </cell>
          <cell r="Q186" t="str">
            <v>---</v>
          </cell>
          <cell r="R186" t="str">
            <v>---</v>
          </cell>
          <cell r="S186" t="str">
            <v>---</v>
          </cell>
          <cell r="T186" t="str">
            <v>---</v>
          </cell>
          <cell r="U186" t="str">
            <v>---</v>
          </cell>
          <cell r="V186" t="str">
            <v>---</v>
          </cell>
          <cell r="W186" t="str">
            <v>---</v>
          </cell>
          <cell r="X186" t="str">
            <v>---</v>
          </cell>
          <cell r="Y186" t="str">
            <v>---</v>
          </cell>
          <cell r="Z186" t="str">
            <v>---</v>
          </cell>
        </row>
        <row r="187">
          <cell r="A187" t="str">
            <v>---</v>
          </cell>
          <cell r="B187" t="str">
            <v>---</v>
          </cell>
          <cell r="C187" t="str">
            <v>---</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row>
        <row r="188">
          <cell r="A188" t="str">
            <v>---</v>
          </cell>
          <cell r="B188" t="str">
            <v>---</v>
          </cell>
          <cell r="C188" t="str">
            <v>---</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row>
        <row r="189">
          <cell r="A189" t="str">
            <v>---</v>
          </cell>
          <cell r="B189" t="str">
            <v>---</v>
          </cell>
          <cell r="C189" t="str">
            <v>---</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row>
        <row r="190">
          <cell r="A190" t="str">
            <v>---</v>
          </cell>
          <cell r="B190" t="str">
            <v>---</v>
          </cell>
          <cell r="C190" t="str">
            <v>---</v>
          </cell>
          <cell r="D190" t="str">
            <v>---</v>
          </cell>
          <cell r="E190" t="str">
            <v>---</v>
          </cell>
          <cell r="F190" t="str">
            <v>---</v>
          </cell>
          <cell r="G190" t="str">
            <v>---</v>
          </cell>
          <cell r="H190" t="str">
            <v>---</v>
          </cell>
          <cell r="I190" t="str">
            <v>---</v>
          </cell>
          <cell r="J190" t="str">
            <v>---</v>
          </cell>
          <cell r="K190" t="str">
            <v>---</v>
          </cell>
          <cell r="L190" t="str">
            <v>---</v>
          </cell>
          <cell r="M190" t="str">
            <v>---</v>
          </cell>
          <cell r="N190" t="str">
            <v>---</v>
          </cell>
          <cell r="O190" t="str">
            <v>---</v>
          </cell>
          <cell r="P190" t="str">
            <v>---</v>
          </cell>
          <cell r="Q190" t="str">
            <v>---</v>
          </cell>
          <cell r="R190" t="str">
            <v>---</v>
          </cell>
          <cell r="S190" t="str">
            <v>---</v>
          </cell>
          <cell r="T190" t="str">
            <v>---</v>
          </cell>
          <cell r="U190" t="str">
            <v>---</v>
          </cell>
          <cell r="V190" t="str">
            <v>---</v>
          </cell>
          <cell r="W190" t="str">
            <v>---</v>
          </cell>
          <cell r="X190" t="str">
            <v>---</v>
          </cell>
          <cell r="Y190" t="str">
            <v>---</v>
          </cell>
          <cell r="Z190" t="str">
            <v>---</v>
          </cell>
        </row>
        <row r="191">
          <cell r="A191" t="str">
            <v>---</v>
          </cell>
          <cell r="B191" t="str">
            <v>---</v>
          </cell>
          <cell r="C191" t="str">
            <v>---</v>
          </cell>
          <cell r="D191" t="str">
            <v>---</v>
          </cell>
          <cell r="E191" t="str">
            <v>---</v>
          </cell>
          <cell r="F191" t="str">
            <v>---</v>
          </cell>
          <cell r="G191" t="str">
            <v>---</v>
          </cell>
          <cell r="H191" t="str">
            <v>---</v>
          </cell>
          <cell r="I191" t="str">
            <v>---</v>
          </cell>
          <cell r="J191" t="str">
            <v>---</v>
          </cell>
          <cell r="K191" t="str">
            <v>---</v>
          </cell>
          <cell r="L191" t="str">
            <v>---</v>
          </cell>
          <cell r="M191" t="str">
            <v>---</v>
          </cell>
          <cell r="N191" t="str">
            <v>---</v>
          </cell>
          <cell r="O191" t="str">
            <v>---</v>
          </cell>
          <cell r="P191" t="str">
            <v>---</v>
          </cell>
          <cell r="Q191" t="str">
            <v>---</v>
          </cell>
          <cell r="R191" t="str">
            <v>---</v>
          </cell>
          <cell r="S191" t="str">
            <v>---</v>
          </cell>
          <cell r="T191" t="str">
            <v>---</v>
          </cell>
          <cell r="U191" t="str">
            <v>---</v>
          </cell>
          <cell r="V191" t="str">
            <v>---</v>
          </cell>
          <cell r="W191" t="str">
            <v>---</v>
          </cell>
          <cell r="X191" t="str">
            <v>---</v>
          </cell>
          <cell r="Y191" t="str">
            <v>---</v>
          </cell>
          <cell r="Z191" t="str">
            <v>---</v>
          </cell>
        </row>
        <row r="192">
          <cell r="A192" t="str">
            <v>---</v>
          </cell>
          <cell r="B192" t="str">
            <v>---</v>
          </cell>
          <cell r="C192" t="str">
            <v>---</v>
          </cell>
          <cell r="D192" t="str">
            <v>---</v>
          </cell>
          <cell r="E192" t="str">
            <v>---</v>
          </cell>
          <cell r="F192" t="str">
            <v>---</v>
          </cell>
          <cell r="G192" t="str">
            <v>---</v>
          </cell>
          <cell r="H192" t="str">
            <v>---</v>
          </cell>
          <cell r="I192" t="str">
            <v>---</v>
          </cell>
          <cell r="J192" t="str">
            <v>---</v>
          </cell>
          <cell r="K192" t="str">
            <v>---</v>
          </cell>
          <cell r="L192" t="str">
            <v>---</v>
          </cell>
          <cell r="M192" t="str">
            <v>---</v>
          </cell>
          <cell r="N192" t="str">
            <v>---</v>
          </cell>
          <cell r="O192" t="str">
            <v>---</v>
          </cell>
          <cell r="P192" t="str">
            <v>---</v>
          </cell>
          <cell r="Q192" t="str">
            <v>---</v>
          </cell>
          <cell r="R192" t="str">
            <v>---</v>
          </cell>
          <cell r="S192" t="str">
            <v>---</v>
          </cell>
          <cell r="T192" t="str">
            <v>---</v>
          </cell>
          <cell r="U192" t="str">
            <v>---</v>
          </cell>
          <cell r="V192" t="str">
            <v>---</v>
          </cell>
          <cell r="W192" t="str">
            <v>---</v>
          </cell>
          <cell r="X192" t="str">
            <v>---</v>
          </cell>
          <cell r="Y192" t="str">
            <v>---</v>
          </cell>
          <cell r="Z192" t="str">
            <v>---</v>
          </cell>
        </row>
        <row r="193">
          <cell r="A193" t="str">
            <v>---</v>
          </cell>
          <cell r="B193" t="str">
            <v>---</v>
          </cell>
          <cell r="C193" t="str">
            <v>---</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row>
        <row r="194">
          <cell r="A194" t="str">
            <v>---</v>
          </cell>
          <cell r="B194" t="str">
            <v>---</v>
          </cell>
          <cell r="C194" t="str">
            <v>---</v>
          </cell>
          <cell r="D194" t="str">
            <v>---</v>
          </cell>
          <cell r="E194" t="str">
            <v>---</v>
          </cell>
          <cell r="F194" t="str">
            <v>---</v>
          </cell>
          <cell r="G194" t="str">
            <v>---</v>
          </cell>
          <cell r="H194" t="str">
            <v>---</v>
          </cell>
          <cell r="I194" t="str">
            <v>---</v>
          </cell>
          <cell r="J194" t="str">
            <v>---</v>
          </cell>
          <cell r="K194" t="str">
            <v>---</v>
          </cell>
          <cell r="L194" t="str">
            <v>---</v>
          </cell>
          <cell r="M194" t="str">
            <v>---</v>
          </cell>
          <cell r="N194" t="str">
            <v>---</v>
          </cell>
          <cell r="O194" t="str">
            <v>---</v>
          </cell>
          <cell r="P194" t="str">
            <v>---</v>
          </cell>
          <cell r="Q194" t="str">
            <v>---</v>
          </cell>
          <cell r="R194" t="str">
            <v>---</v>
          </cell>
          <cell r="S194" t="str">
            <v>---</v>
          </cell>
          <cell r="T194" t="str">
            <v>---</v>
          </cell>
          <cell r="U194" t="str">
            <v>---</v>
          </cell>
          <cell r="V194" t="str">
            <v>---</v>
          </cell>
          <cell r="W194" t="str">
            <v>---</v>
          </cell>
          <cell r="X194" t="str">
            <v>---</v>
          </cell>
          <cell r="Y194" t="str">
            <v>---</v>
          </cell>
          <cell r="Z194" t="str">
            <v>---</v>
          </cell>
        </row>
        <row r="195">
          <cell r="A195" t="str">
            <v>---</v>
          </cell>
          <cell r="B195" t="str">
            <v>---</v>
          </cell>
          <cell r="C195" t="str">
            <v>---</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row>
        <row r="196">
          <cell r="A196" t="str">
            <v>---</v>
          </cell>
          <cell r="B196" t="str">
            <v>---</v>
          </cell>
          <cell r="C196" t="str">
            <v>---</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row>
        <row r="197">
          <cell r="A197" t="str">
            <v>---</v>
          </cell>
          <cell r="B197" t="str">
            <v>---</v>
          </cell>
          <cell r="C197" t="str">
            <v>---</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row>
        <row r="198">
          <cell r="A198" t="str">
            <v>---</v>
          </cell>
          <cell r="B198" t="str">
            <v>---</v>
          </cell>
          <cell r="C198" t="str">
            <v>---</v>
          </cell>
          <cell r="D198" t="str">
            <v>---</v>
          </cell>
          <cell r="E198" t="str">
            <v>---</v>
          </cell>
          <cell r="F198" t="str">
            <v>---</v>
          </cell>
          <cell r="G198" t="str">
            <v>---</v>
          </cell>
          <cell r="H198" t="str">
            <v>---</v>
          </cell>
          <cell r="I198" t="str">
            <v>---</v>
          </cell>
          <cell r="J198" t="str">
            <v>---</v>
          </cell>
          <cell r="K198" t="str">
            <v>---</v>
          </cell>
          <cell r="L198" t="str">
            <v>---</v>
          </cell>
          <cell r="M198" t="str">
            <v>---</v>
          </cell>
          <cell r="N198" t="str">
            <v>---</v>
          </cell>
          <cell r="O198" t="str">
            <v>---</v>
          </cell>
          <cell r="P198" t="str">
            <v>---</v>
          </cell>
          <cell r="Q198" t="str">
            <v>---</v>
          </cell>
          <cell r="R198" t="str">
            <v>---</v>
          </cell>
          <cell r="S198" t="str">
            <v>---</v>
          </cell>
          <cell r="T198" t="str">
            <v>---</v>
          </cell>
          <cell r="U198" t="str">
            <v>---</v>
          </cell>
          <cell r="V198" t="str">
            <v>---</v>
          </cell>
          <cell r="W198" t="str">
            <v>---</v>
          </cell>
          <cell r="X198" t="str">
            <v>---</v>
          </cell>
          <cell r="Y198" t="str">
            <v>---</v>
          </cell>
          <cell r="Z198" t="str">
            <v>---</v>
          </cell>
        </row>
        <row r="199">
          <cell r="A199" t="str">
            <v>---</v>
          </cell>
          <cell r="B199" t="str">
            <v>---</v>
          </cell>
          <cell r="C199" t="str">
            <v>---</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row>
        <row r="200">
          <cell r="A200" t="str">
            <v>---</v>
          </cell>
          <cell r="B200" t="str">
            <v>---</v>
          </cell>
          <cell r="C200" t="str">
            <v>---</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row>
      </sheetData>
      <sheetData sheetId="4"/>
      <sheetData sheetId="5">
        <row r="1">
          <cell r="A1" t="str">
            <v>502-01-0001</v>
          </cell>
          <cell r="B1">
            <v>0</v>
          </cell>
          <cell r="C1" t="str">
            <v>507-01-0001</v>
          </cell>
          <cell r="D1">
            <v>0</v>
          </cell>
          <cell r="E1" t="str">
            <v>508-01-0001</v>
          </cell>
          <cell r="F1">
            <v>0</v>
          </cell>
          <cell r="G1" t="str">
            <v>508-03-0001</v>
          </cell>
          <cell r="H1">
            <v>0</v>
          </cell>
          <cell r="I1" t="str">
            <v>508-04-0003</v>
          </cell>
          <cell r="J1">
            <v>0</v>
          </cell>
          <cell r="K1" t="str">
            <v>508-12-0001</v>
          </cell>
          <cell r="L1">
            <v>0</v>
          </cell>
          <cell r="M1" t="str">
            <v>508-01-0005</v>
          </cell>
          <cell r="N1">
            <v>0</v>
          </cell>
          <cell r="O1" t="str">
            <v>508-01-0007</v>
          </cell>
          <cell r="P1">
            <v>0</v>
          </cell>
          <cell r="Q1" t="str">
            <v>509-04-0002</v>
          </cell>
          <cell r="R1">
            <v>0</v>
          </cell>
          <cell r="S1" t="str">
            <v>509-06-0002</v>
          </cell>
          <cell r="T1">
            <v>0</v>
          </cell>
          <cell r="U1" t="str">
            <v>509-03-0002</v>
          </cell>
          <cell r="V1">
            <v>0</v>
          </cell>
          <cell r="W1" t="str">
            <v>509-03-0001</v>
          </cell>
          <cell r="X1">
            <v>0</v>
          </cell>
        </row>
        <row r="2">
          <cell r="A2">
            <v>5</v>
          </cell>
          <cell r="B2">
            <v>0</v>
          </cell>
          <cell r="C2">
            <v>74</v>
          </cell>
          <cell r="D2">
            <v>0</v>
          </cell>
          <cell r="E2">
            <v>19</v>
          </cell>
          <cell r="F2">
            <v>0</v>
          </cell>
          <cell r="G2">
            <v>2</v>
          </cell>
          <cell r="H2">
            <v>0</v>
          </cell>
          <cell r="I2">
            <v>4</v>
          </cell>
          <cell r="J2">
            <v>0</v>
          </cell>
          <cell r="K2">
            <v>2</v>
          </cell>
          <cell r="L2">
            <v>0</v>
          </cell>
          <cell r="M2">
            <v>5</v>
          </cell>
          <cell r="N2">
            <v>0</v>
          </cell>
          <cell r="O2">
            <v>5</v>
          </cell>
          <cell r="P2">
            <v>0</v>
          </cell>
          <cell r="Q2">
            <v>5</v>
          </cell>
          <cell r="R2">
            <v>0</v>
          </cell>
          <cell r="S2">
            <v>3</v>
          </cell>
          <cell r="T2">
            <v>0</v>
          </cell>
          <cell r="U2">
            <v>3</v>
          </cell>
          <cell r="V2">
            <v>0</v>
          </cell>
          <cell r="W2">
            <v>2</v>
          </cell>
          <cell r="X2">
            <v>0</v>
          </cell>
        </row>
        <row r="3">
          <cell r="A3" t="str">
            <v>Serial Number</v>
          </cell>
          <cell r="B3" t="str">
            <v>Rev</v>
          </cell>
          <cell r="C3" t="str">
            <v>Serial Number</v>
          </cell>
          <cell r="D3" t="str">
            <v>Rev</v>
          </cell>
          <cell r="E3" t="str">
            <v>Serial Number</v>
          </cell>
          <cell r="F3" t="str">
            <v>Rev</v>
          </cell>
          <cell r="G3" t="str">
            <v>Serial Number</v>
          </cell>
          <cell r="H3" t="str">
            <v>Rev</v>
          </cell>
          <cell r="I3" t="str">
            <v>Serial Number</v>
          </cell>
          <cell r="J3" t="str">
            <v>Rev</v>
          </cell>
          <cell r="K3" t="str">
            <v>Serial Number</v>
          </cell>
          <cell r="L3" t="str">
            <v>Rev</v>
          </cell>
          <cell r="M3" t="str">
            <v>Serial Number</v>
          </cell>
          <cell r="N3" t="str">
            <v>Rev</v>
          </cell>
          <cell r="O3" t="str">
            <v>Serial Number</v>
          </cell>
          <cell r="P3" t="str">
            <v>Rev</v>
          </cell>
          <cell r="Q3" t="str">
            <v>Serial Number</v>
          </cell>
          <cell r="R3" t="str">
            <v>Location</v>
          </cell>
          <cell r="S3" t="str">
            <v>Serial Number</v>
          </cell>
          <cell r="T3" t="str">
            <v>Location</v>
          </cell>
          <cell r="U3" t="str">
            <v>Serial Number</v>
          </cell>
          <cell r="V3" t="str">
            <v>Location</v>
          </cell>
          <cell r="W3" t="str">
            <v>Serial Number</v>
          </cell>
          <cell r="X3" t="str">
            <v>Location</v>
          </cell>
        </row>
        <row r="4">
          <cell r="A4" t="str">
            <v>TEW32130002</v>
          </cell>
          <cell r="B4" t="str">
            <v>Rev</v>
          </cell>
          <cell r="C4" t="str">
            <v>PLW13154149</v>
          </cell>
          <cell r="D4" t="str">
            <v>Rev</v>
          </cell>
          <cell r="E4" t="str">
            <v>PLW12154074</v>
          </cell>
          <cell r="F4" t="str">
            <v>Rev</v>
          </cell>
          <cell r="G4" t="str">
            <v>PLW23156774</v>
          </cell>
          <cell r="H4" t="str">
            <v>Rev</v>
          </cell>
          <cell r="I4" t="str">
            <v>PLW38150001</v>
          </cell>
          <cell r="J4" t="str">
            <v>Rev</v>
          </cell>
          <cell r="K4" t="str">
            <v>PLW25160002</v>
          </cell>
          <cell r="L4" t="str">
            <v>Rev</v>
          </cell>
          <cell r="M4" t="str">
            <v>PLW36150707</v>
          </cell>
          <cell r="N4" t="str">
            <v>Rev</v>
          </cell>
          <cell r="O4" t="str">
            <v>PLW40150228</v>
          </cell>
          <cell r="P4" t="str">
            <v>Rev</v>
          </cell>
          <cell r="Q4" t="str">
            <v>PLW27160021</v>
          </cell>
          <cell r="R4" t="str">
            <v>Rev</v>
          </cell>
          <cell r="S4" t="str">
            <v>PLW26160006</v>
          </cell>
          <cell r="T4" t="str">
            <v>Location</v>
          </cell>
          <cell r="U4" t="str">
            <v>PLW27160029</v>
          </cell>
          <cell r="V4" t="str">
            <v>Location</v>
          </cell>
          <cell r="W4" t="str">
            <v>PLW07160049</v>
          </cell>
          <cell r="X4" t="str">
            <v>Location</v>
          </cell>
        </row>
        <row r="5">
          <cell r="A5" t="str">
            <v>TEW32130012</v>
          </cell>
          <cell r="B5">
            <v>0</v>
          </cell>
          <cell r="C5" t="str">
            <v>PLW13154150</v>
          </cell>
          <cell r="D5">
            <v>0</v>
          </cell>
          <cell r="E5" t="str">
            <v>PLW17155147</v>
          </cell>
          <cell r="F5">
            <v>0</v>
          </cell>
          <cell r="G5" t="str">
            <v>PLW26150075</v>
          </cell>
          <cell r="H5">
            <v>0</v>
          </cell>
          <cell r="I5" t="str">
            <v>PLW38150002</v>
          </cell>
          <cell r="J5">
            <v>0</v>
          </cell>
          <cell r="K5" t="str">
            <v>PLW25160006</v>
          </cell>
          <cell r="L5">
            <v>0</v>
          </cell>
          <cell r="M5" t="str">
            <v>PLW37150205</v>
          </cell>
          <cell r="N5">
            <v>0</v>
          </cell>
          <cell r="O5" t="str">
            <v>PLW40150229</v>
          </cell>
          <cell r="P5">
            <v>0</v>
          </cell>
          <cell r="Q5" t="str">
            <v>PLW27160022</v>
          </cell>
          <cell r="R5">
            <v>0</v>
          </cell>
          <cell r="S5" t="str">
            <v>PLW26160007</v>
          </cell>
          <cell r="T5">
            <v>0</v>
          </cell>
          <cell r="U5" t="str">
            <v>PLW27160030</v>
          </cell>
          <cell r="V5">
            <v>0</v>
          </cell>
          <cell r="W5" t="str">
            <v>PLW07160050</v>
          </cell>
          <cell r="X5">
            <v>0</v>
          </cell>
        </row>
        <row r="6">
          <cell r="A6" t="str">
            <v>TEW32130014</v>
          </cell>
          <cell r="B6">
            <v>0</v>
          </cell>
          <cell r="C6" t="str">
            <v>PLW13154151</v>
          </cell>
          <cell r="D6">
            <v>0</v>
          </cell>
          <cell r="E6" t="str">
            <v>PLW22156208</v>
          </cell>
          <cell r="F6">
            <v>0</v>
          </cell>
          <cell r="G6" t="str">
            <v>---</v>
          </cell>
          <cell r="H6">
            <v>0</v>
          </cell>
          <cell r="I6" t="str">
            <v>PLW38150003</v>
          </cell>
          <cell r="J6">
            <v>0</v>
          </cell>
          <cell r="K6" t="str">
            <v>---</v>
          </cell>
          <cell r="L6">
            <v>0</v>
          </cell>
          <cell r="M6" t="str">
            <v>PLW37150244</v>
          </cell>
          <cell r="N6">
            <v>0</v>
          </cell>
          <cell r="O6" t="str">
            <v>PLW40150230</v>
          </cell>
          <cell r="P6">
            <v>0</v>
          </cell>
          <cell r="Q6" t="str">
            <v>PLW27160023</v>
          </cell>
          <cell r="R6">
            <v>0</v>
          </cell>
          <cell r="S6" t="str">
            <v>PLW26160008</v>
          </cell>
          <cell r="T6">
            <v>0</v>
          </cell>
          <cell r="U6" t="str">
            <v>PLW27160031</v>
          </cell>
          <cell r="V6">
            <v>0</v>
          </cell>
          <cell r="W6">
            <v>0</v>
          </cell>
          <cell r="X6">
            <v>0</v>
          </cell>
        </row>
        <row r="7">
          <cell r="A7" t="str">
            <v>TEW32130038</v>
          </cell>
          <cell r="B7">
            <v>0</v>
          </cell>
          <cell r="C7" t="str">
            <v>PLW13154152</v>
          </cell>
          <cell r="D7">
            <v>0</v>
          </cell>
          <cell r="E7" t="str">
            <v>PLW23156504</v>
          </cell>
          <cell r="F7">
            <v>0</v>
          </cell>
          <cell r="G7" t="str">
            <v>---</v>
          </cell>
          <cell r="H7">
            <v>0</v>
          </cell>
          <cell r="I7" t="str">
            <v>PLW38150004</v>
          </cell>
          <cell r="J7">
            <v>0</v>
          </cell>
          <cell r="K7" t="str">
            <v>---</v>
          </cell>
          <cell r="L7">
            <v>0</v>
          </cell>
          <cell r="M7" t="str">
            <v>PLW37150278</v>
          </cell>
          <cell r="N7">
            <v>0</v>
          </cell>
          <cell r="O7" t="str">
            <v>PLW40150231</v>
          </cell>
          <cell r="P7">
            <v>0</v>
          </cell>
          <cell r="Q7" t="str">
            <v>PLW27160024</v>
          </cell>
          <cell r="R7">
            <v>0</v>
          </cell>
          <cell r="S7">
            <v>0</v>
          </cell>
          <cell r="T7">
            <v>0</v>
          </cell>
          <cell r="U7">
            <v>0</v>
          </cell>
          <cell r="V7">
            <v>0</v>
          </cell>
          <cell r="W7">
            <v>0</v>
          </cell>
          <cell r="X7">
            <v>0</v>
          </cell>
        </row>
        <row r="8">
          <cell r="A8" t="str">
            <v>TEW32130044</v>
          </cell>
          <cell r="B8">
            <v>0</v>
          </cell>
          <cell r="C8" t="str">
            <v>PLW13154153</v>
          </cell>
          <cell r="D8">
            <v>0</v>
          </cell>
          <cell r="E8" t="str">
            <v>PLW23156509</v>
          </cell>
          <cell r="F8">
            <v>0</v>
          </cell>
          <cell r="G8" t="str">
            <v>---</v>
          </cell>
          <cell r="H8">
            <v>0</v>
          </cell>
          <cell r="I8" t="str">
            <v>---</v>
          </cell>
          <cell r="J8">
            <v>0</v>
          </cell>
          <cell r="K8" t="str">
            <v>---</v>
          </cell>
          <cell r="L8">
            <v>0</v>
          </cell>
          <cell r="M8" t="str">
            <v>PLW42150107</v>
          </cell>
          <cell r="N8">
            <v>0</v>
          </cell>
          <cell r="O8" t="str">
            <v>PLW40150232</v>
          </cell>
          <cell r="P8">
            <v>0</v>
          </cell>
          <cell r="Q8" t="str">
            <v>PLW27160025</v>
          </cell>
          <cell r="R8">
            <v>0</v>
          </cell>
          <cell r="S8">
            <v>0</v>
          </cell>
          <cell r="T8">
            <v>0</v>
          </cell>
          <cell r="U8">
            <v>0</v>
          </cell>
          <cell r="V8">
            <v>0</v>
          </cell>
          <cell r="W8">
            <v>0</v>
          </cell>
          <cell r="X8">
            <v>0</v>
          </cell>
        </row>
        <row r="9">
          <cell r="A9" t="str">
            <v>---</v>
          </cell>
          <cell r="B9">
            <v>0</v>
          </cell>
          <cell r="C9" t="str">
            <v>PLW13154154</v>
          </cell>
          <cell r="D9">
            <v>0</v>
          </cell>
          <cell r="E9" t="str">
            <v>PLW27150043</v>
          </cell>
          <cell r="F9">
            <v>0</v>
          </cell>
          <cell r="G9" t="str">
            <v>---</v>
          </cell>
          <cell r="H9">
            <v>0</v>
          </cell>
          <cell r="I9" t="str">
            <v>---</v>
          </cell>
          <cell r="J9">
            <v>0</v>
          </cell>
          <cell r="K9" t="str">
            <v>---</v>
          </cell>
          <cell r="L9">
            <v>0</v>
          </cell>
          <cell r="M9">
            <v>0</v>
          </cell>
          <cell r="N9">
            <v>0</v>
          </cell>
          <cell r="O9">
            <v>0</v>
          </cell>
          <cell r="P9">
            <v>0</v>
          </cell>
          <cell r="Q9">
            <v>0</v>
          </cell>
          <cell r="R9">
            <v>0</v>
          </cell>
          <cell r="S9">
            <v>0</v>
          </cell>
          <cell r="T9">
            <v>0</v>
          </cell>
          <cell r="U9">
            <v>0</v>
          </cell>
          <cell r="V9">
            <v>0</v>
          </cell>
          <cell r="W9">
            <v>0</v>
          </cell>
          <cell r="X9">
            <v>0</v>
          </cell>
        </row>
        <row r="10">
          <cell r="A10" t="str">
            <v>---</v>
          </cell>
          <cell r="B10">
            <v>0</v>
          </cell>
          <cell r="C10" t="str">
            <v>PLW13154155</v>
          </cell>
          <cell r="D10">
            <v>0</v>
          </cell>
          <cell r="E10" t="str">
            <v>PLW27150044</v>
          </cell>
          <cell r="F10">
            <v>0</v>
          </cell>
          <cell r="G10" t="str">
            <v>---</v>
          </cell>
          <cell r="H10">
            <v>0</v>
          </cell>
          <cell r="I10" t="str">
            <v>---</v>
          </cell>
          <cell r="J10">
            <v>0</v>
          </cell>
          <cell r="K10" t="str">
            <v>---</v>
          </cell>
          <cell r="L10">
            <v>0</v>
          </cell>
          <cell r="M10">
            <v>0</v>
          </cell>
          <cell r="N10">
            <v>0</v>
          </cell>
          <cell r="O10">
            <v>0</v>
          </cell>
          <cell r="P10">
            <v>0</v>
          </cell>
          <cell r="Q10">
            <v>0</v>
          </cell>
          <cell r="R10">
            <v>0</v>
          </cell>
          <cell r="S10">
            <v>0</v>
          </cell>
          <cell r="T10">
            <v>0</v>
          </cell>
          <cell r="U10">
            <v>0</v>
          </cell>
          <cell r="V10">
            <v>0</v>
          </cell>
          <cell r="W10">
            <v>0</v>
          </cell>
          <cell r="X10">
            <v>0</v>
          </cell>
        </row>
        <row r="11">
          <cell r="A11" t="str">
            <v>---</v>
          </cell>
          <cell r="B11">
            <v>0</v>
          </cell>
          <cell r="C11" t="str">
            <v>PLW13154156</v>
          </cell>
          <cell r="D11">
            <v>0</v>
          </cell>
          <cell r="E11" t="str">
            <v>PLW27150045</v>
          </cell>
          <cell r="F11">
            <v>0</v>
          </cell>
          <cell r="G11" t="str">
            <v>---</v>
          </cell>
          <cell r="H11">
            <v>0</v>
          </cell>
          <cell r="I11" t="str">
            <v>---</v>
          </cell>
          <cell r="J11">
            <v>0</v>
          </cell>
          <cell r="K11" t="str">
            <v>---</v>
          </cell>
          <cell r="L11">
            <v>0</v>
          </cell>
          <cell r="M11">
            <v>0</v>
          </cell>
          <cell r="N11">
            <v>0</v>
          </cell>
          <cell r="O11">
            <v>0</v>
          </cell>
          <cell r="P11">
            <v>0</v>
          </cell>
          <cell r="Q11">
            <v>0</v>
          </cell>
          <cell r="R11">
            <v>0</v>
          </cell>
          <cell r="S11">
            <v>0</v>
          </cell>
          <cell r="T11">
            <v>0</v>
          </cell>
          <cell r="U11">
            <v>0</v>
          </cell>
          <cell r="V11">
            <v>0</v>
          </cell>
          <cell r="W11">
            <v>0</v>
          </cell>
          <cell r="X11">
            <v>0</v>
          </cell>
        </row>
        <row r="12">
          <cell r="A12" t="str">
            <v>---</v>
          </cell>
          <cell r="B12">
            <v>0</v>
          </cell>
          <cell r="C12" t="str">
            <v>PLW13154159</v>
          </cell>
          <cell r="D12">
            <v>0</v>
          </cell>
          <cell r="E12" t="str">
            <v>PLW35150178</v>
          </cell>
          <cell r="F12">
            <v>0</v>
          </cell>
          <cell r="G12" t="str">
            <v>---</v>
          </cell>
          <cell r="H12">
            <v>0</v>
          </cell>
          <cell r="I12" t="str">
            <v>---</v>
          </cell>
          <cell r="J12">
            <v>0</v>
          </cell>
          <cell r="K12" t="str">
            <v>---</v>
          </cell>
          <cell r="L12">
            <v>0</v>
          </cell>
          <cell r="M12">
            <v>0</v>
          </cell>
          <cell r="N12">
            <v>0</v>
          </cell>
          <cell r="O12">
            <v>0</v>
          </cell>
          <cell r="P12">
            <v>0</v>
          </cell>
          <cell r="Q12">
            <v>0</v>
          </cell>
          <cell r="R12">
            <v>0</v>
          </cell>
          <cell r="S12">
            <v>0</v>
          </cell>
          <cell r="T12">
            <v>0</v>
          </cell>
          <cell r="U12">
            <v>0</v>
          </cell>
          <cell r="V12">
            <v>0</v>
          </cell>
          <cell r="W12">
            <v>0</v>
          </cell>
          <cell r="X12">
            <v>0</v>
          </cell>
        </row>
        <row r="13">
          <cell r="A13" t="str">
            <v>---</v>
          </cell>
          <cell r="B13">
            <v>0</v>
          </cell>
          <cell r="C13" t="str">
            <v>PLW13154160</v>
          </cell>
          <cell r="D13">
            <v>0</v>
          </cell>
          <cell r="E13" t="str">
            <v>PLW35150191</v>
          </cell>
          <cell r="F13">
            <v>0</v>
          </cell>
          <cell r="G13" t="str">
            <v>---</v>
          </cell>
          <cell r="H13">
            <v>0</v>
          </cell>
          <cell r="I13" t="str">
            <v>---</v>
          </cell>
          <cell r="J13">
            <v>0</v>
          </cell>
          <cell r="K13" t="str">
            <v>---</v>
          </cell>
          <cell r="L13">
            <v>0</v>
          </cell>
          <cell r="M13">
            <v>0</v>
          </cell>
          <cell r="N13">
            <v>0</v>
          </cell>
          <cell r="O13">
            <v>0</v>
          </cell>
          <cell r="P13">
            <v>0</v>
          </cell>
          <cell r="Q13">
            <v>0</v>
          </cell>
          <cell r="R13">
            <v>0</v>
          </cell>
          <cell r="S13">
            <v>0</v>
          </cell>
          <cell r="T13">
            <v>0</v>
          </cell>
          <cell r="U13">
            <v>0</v>
          </cell>
          <cell r="V13">
            <v>0</v>
          </cell>
          <cell r="W13">
            <v>0</v>
          </cell>
          <cell r="X13">
            <v>0</v>
          </cell>
        </row>
        <row r="14">
          <cell r="A14" t="str">
            <v>---</v>
          </cell>
          <cell r="B14">
            <v>0</v>
          </cell>
          <cell r="C14" t="str">
            <v>PLW13154161</v>
          </cell>
          <cell r="D14">
            <v>0</v>
          </cell>
          <cell r="E14" t="str">
            <v>PLW35150194</v>
          </cell>
          <cell r="F14">
            <v>0</v>
          </cell>
          <cell r="G14" t="str">
            <v>---</v>
          </cell>
          <cell r="H14">
            <v>0</v>
          </cell>
          <cell r="I14" t="str">
            <v>---</v>
          </cell>
          <cell r="J14">
            <v>0</v>
          </cell>
          <cell r="K14" t="str">
            <v>---</v>
          </cell>
          <cell r="L14">
            <v>0</v>
          </cell>
          <cell r="M14">
            <v>0</v>
          </cell>
          <cell r="N14">
            <v>0</v>
          </cell>
          <cell r="O14">
            <v>0</v>
          </cell>
          <cell r="P14">
            <v>0</v>
          </cell>
          <cell r="Q14">
            <v>0</v>
          </cell>
          <cell r="R14">
            <v>0</v>
          </cell>
          <cell r="S14">
            <v>0</v>
          </cell>
          <cell r="T14">
            <v>0</v>
          </cell>
          <cell r="U14">
            <v>0</v>
          </cell>
          <cell r="V14">
            <v>0</v>
          </cell>
          <cell r="W14">
            <v>0</v>
          </cell>
          <cell r="X14">
            <v>0</v>
          </cell>
        </row>
        <row r="15">
          <cell r="A15" t="str">
            <v>---</v>
          </cell>
          <cell r="B15">
            <v>0</v>
          </cell>
          <cell r="C15" t="str">
            <v>PLW13154162</v>
          </cell>
          <cell r="D15">
            <v>0</v>
          </cell>
          <cell r="E15" t="str">
            <v>PLW35150197</v>
          </cell>
          <cell r="F15">
            <v>0</v>
          </cell>
          <cell r="G15" t="str">
            <v>---</v>
          </cell>
          <cell r="H15">
            <v>0</v>
          </cell>
          <cell r="I15" t="str">
            <v>---</v>
          </cell>
          <cell r="J15">
            <v>0</v>
          </cell>
          <cell r="K15" t="str">
            <v>---</v>
          </cell>
          <cell r="L15">
            <v>0</v>
          </cell>
          <cell r="M15">
            <v>0</v>
          </cell>
          <cell r="N15">
            <v>0</v>
          </cell>
          <cell r="O15">
            <v>0</v>
          </cell>
          <cell r="P15">
            <v>0</v>
          </cell>
          <cell r="Q15">
            <v>0</v>
          </cell>
          <cell r="R15">
            <v>0</v>
          </cell>
          <cell r="S15">
            <v>0</v>
          </cell>
          <cell r="T15">
            <v>0</v>
          </cell>
          <cell r="U15">
            <v>0</v>
          </cell>
          <cell r="V15">
            <v>0</v>
          </cell>
          <cell r="W15">
            <v>0</v>
          </cell>
          <cell r="X15">
            <v>0</v>
          </cell>
        </row>
        <row r="16">
          <cell r="A16" t="str">
            <v>---</v>
          </cell>
          <cell r="B16">
            <v>0</v>
          </cell>
          <cell r="C16" t="str">
            <v>PLW13154163</v>
          </cell>
          <cell r="D16">
            <v>0</v>
          </cell>
          <cell r="E16" t="str">
            <v>PLW35150212</v>
          </cell>
          <cell r="F16">
            <v>0</v>
          </cell>
          <cell r="G16" t="str">
            <v>---</v>
          </cell>
          <cell r="H16">
            <v>0</v>
          </cell>
          <cell r="I16" t="str">
            <v>---</v>
          </cell>
          <cell r="J16">
            <v>0</v>
          </cell>
          <cell r="K16" t="str">
            <v>---</v>
          </cell>
          <cell r="L16">
            <v>0</v>
          </cell>
          <cell r="M16">
            <v>0</v>
          </cell>
          <cell r="N16">
            <v>0</v>
          </cell>
          <cell r="O16">
            <v>0</v>
          </cell>
          <cell r="P16">
            <v>0</v>
          </cell>
          <cell r="Q16">
            <v>0</v>
          </cell>
          <cell r="R16">
            <v>0</v>
          </cell>
          <cell r="S16">
            <v>0</v>
          </cell>
          <cell r="T16">
            <v>0</v>
          </cell>
          <cell r="U16">
            <v>0</v>
          </cell>
          <cell r="V16">
            <v>0</v>
          </cell>
          <cell r="W16">
            <v>0</v>
          </cell>
          <cell r="X16">
            <v>0</v>
          </cell>
        </row>
        <row r="17">
          <cell r="A17" t="str">
            <v>---</v>
          </cell>
          <cell r="B17">
            <v>0</v>
          </cell>
          <cell r="C17" t="str">
            <v>PLW13154165</v>
          </cell>
          <cell r="D17">
            <v>0</v>
          </cell>
          <cell r="E17" t="str">
            <v>PLW35150219</v>
          </cell>
          <cell r="F17">
            <v>0</v>
          </cell>
          <cell r="G17" t="str">
            <v>---</v>
          </cell>
          <cell r="H17">
            <v>0</v>
          </cell>
          <cell r="I17" t="str">
            <v>---</v>
          </cell>
          <cell r="J17">
            <v>0</v>
          </cell>
          <cell r="K17" t="str">
            <v>---</v>
          </cell>
          <cell r="L17">
            <v>0</v>
          </cell>
          <cell r="M17">
            <v>0</v>
          </cell>
          <cell r="N17">
            <v>0</v>
          </cell>
          <cell r="O17">
            <v>0</v>
          </cell>
          <cell r="P17">
            <v>0</v>
          </cell>
          <cell r="Q17">
            <v>0</v>
          </cell>
          <cell r="R17">
            <v>0</v>
          </cell>
          <cell r="S17">
            <v>0</v>
          </cell>
          <cell r="T17">
            <v>0</v>
          </cell>
          <cell r="U17">
            <v>0</v>
          </cell>
          <cell r="V17">
            <v>0</v>
          </cell>
          <cell r="W17">
            <v>0</v>
          </cell>
          <cell r="X17">
            <v>0</v>
          </cell>
        </row>
        <row r="18">
          <cell r="A18" t="str">
            <v>---</v>
          </cell>
          <cell r="B18">
            <v>0</v>
          </cell>
          <cell r="C18" t="str">
            <v>PLW13154166</v>
          </cell>
          <cell r="D18">
            <v>0</v>
          </cell>
          <cell r="E18" t="str">
            <v>PLW35150223</v>
          </cell>
          <cell r="F18">
            <v>0</v>
          </cell>
          <cell r="G18" t="str">
            <v>---</v>
          </cell>
          <cell r="H18">
            <v>0</v>
          </cell>
          <cell r="I18" t="str">
            <v>---</v>
          </cell>
          <cell r="J18">
            <v>0</v>
          </cell>
          <cell r="K18" t="str">
            <v>---</v>
          </cell>
          <cell r="L18">
            <v>0</v>
          </cell>
          <cell r="M18">
            <v>0</v>
          </cell>
          <cell r="N18">
            <v>0</v>
          </cell>
          <cell r="O18">
            <v>0</v>
          </cell>
          <cell r="P18">
            <v>0</v>
          </cell>
          <cell r="Q18">
            <v>0</v>
          </cell>
          <cell r="R18">
            <v>0</v>
          </cell>
          <cell r="S18">
            <v>0</v>
          </cell>
          <cell r="T18">
            <v>0</v>
          </cell>
          <cell r="U18">
            <v>0</v>
          </cell>
          <cell r="V18">
            <v>0</v>
          </cell>
          <cell r="W18">
            <v>0</v>
          </cell>
          <cell r="X18">
            <v>0</v>
          </cell>
        </row>
        <row r="19">
          <cell r="A19" t="str">
            <v>---</v>
          </cell>
          <cell r="B19">
            <v>0</v>
          </cell>
          <cell r="C19" t="str">
            <v>PLW13154167</v>
          </cell>
          <cell r="D19">
            <v>0</v>
          </cell>
          <cell r="E19" t="str">
            <v>PLW35150224</v>
          </cell>
          <cell r="F19">
            <v>0</v>
          </cell>
          <cell r="G19" t="str">
            <v>---</v>
          </cell>
          <cell r="H19">
            <v>0</v>
          </cell>
          <cell r="I19" t="str">
            <v>---</v>
          </cell>
          <cell r="J19">
            <v>0</v>
          </cell>
          <cell r="K19" t="str">
            <v>---</v>
          </cell>
          <cell r="L19">
            <v>0</v>
          </cell>
          <cell r="M19">
            <v>0</v>
          </cell>
          <cell r="N19">
            <v>0</v>
          </cell>
          <cell r="O19">
            <v>0</v>
          </cell>
          <cell r="P19">
            <v>0</v>
          </cell>
          <cell r="Q19">
            <v>0</v>
          </cell>
          <cell r="R19">
            <v>0</v>
          </cell>
          <cell r="S19">
            <v>0</v>
          </cell>
          <cell r="T19">
            <v>0</v>
          </cell>
          <cell r="U19">
            <v>0</v>
          </cell>
          <cell r="V19">
            <v>0</v>
          </cell>
          <cell r="W19">
            <v>0</v>
          </cell>
          <cell r="X19">
            <v>0</v>
          </cell>
        </row>
        <row r="20">
          <cell r="A20" t="str">
            <v>---</v>
          </cell>
          <cell r="B20">
            <v>0</v>
          </cell>
          <cell r="C20" t="str">
            <v>PLW13154168</v>
          </cell>
          <cell r="D20">
            <v>0</v>
          </cell>
          <cell r="E20" t="str">
            <v>PLW35150227</v>
          </cell>
          <cell r="F20">
            <v>0</v>
          </cell>
          <cell r="G20" t="str">
            <v>---</v>
          </cell>
          <cell r="H20">
            <v>0</v>
          </cell>
          <cell r="I20" t="str">
            <v>---</v>
          </cell>
          <cell r="J20">
            <v>0</v>
          </cell>
          <cell r="K20" t="str">
            <v>---</v>
          </cell>
          <cell r="L20">
            <v>0</v>
          </cell>
          <cell r="M20">
            <v>0</v>
          </cell>
          <cell r="N20">
            <v>0</v>
          </cell>
          <cell r="O20">
            <v>0</v>
          </cell>
          <cell r="P20">
            <v>0</v>
          </cell>
          <cell r="Q20">
            <v>0</v>
          </cell>
          <cell r="R20">
            <v>0</v>
          </cell>
          <cell r="S20">
            <v>0</v>
          </cell>
          <cell r="T20">
            <v>0</v>
          </cell>
          <cell r="U20">
            <v>0</v>
          </cell>
          <cell r="V20">
            <v>0</v>
          </cell>
          <cell r="W20">
            <v>0</v>
          </cell>
          <cell r="X20">
            <v>0</v>
          </cell>
        </row>
        <row r="21">
          <cell r="A21" t="str">
            <v>---</v>
          </cell>
          <cell r="B21">
            <v>0</v>
          </cell>
          <cell r="C21" t="str">
            <v>PLW13154169</v>
          </cell>
          <cell r="D21">
            <v>0</v>
          </cell>
          <cell r="E21" t="str">
            <v>PLW35150229</v>
          </cell>
          <cell r="F21">
            <v>0</v>
          </cell>
          <cell r="G21" t="str">
            <v>---</v>
          </cell>
          <cell r="H21">
            <v>0</v>
          </cell>
          <cell r="I21" t="str">
            <v>---</v>
          </cell>
          <cell r="J21">
            <v>0</v>
          </cell>
          <cell r="K21" t="str">
            <v>---</v>
          </cell>
          <cell r="L21">
            <v>0</v>
          </cell>
          <cell r="M21">
            <v>0</v>
          </cell>
          <cell r="N21">
            <v>0</v>
          </cell>
          <cell r="O21">
            <v>0</v>
          </cell>
          <cell r="P21">
            <v>0</v>
          </cell>
          <cell r="Q21">
            <v>0</v>
          </cell>
          <cell r="R21">
            <v>0</v>
          </cell>
          <cell r="S21">
            <v>0</v>
          </cell>
          <cell r="T21">
            <v>0</v>
          </cell>
          <cell r="U21">
            <v>0</v>
          </cell>
          <cell r="V21">
            <v>0</v>
          </cell>
          <cell r="W21">
            <v>0</v>
          </cell>
          <cell r="X21">
            <v>0</v>
          </cell>
        </row>
        <row r="22">
          <cell r="A22" t="str">
            <v>---</v>
          </cell>
          <cell r="B22">
            <v>0</v>
          </cell>
          <cell r="C22" t="str">
            <v>PLW13154170</v>
          </cell>
          <cell r="D22">
            <v>0</v>
          </cell>
          <cell r="E22" t="str">
            <v>PLW35150230</v>
          </cell>
          <cell r="F22">
            <v>0</v>
          </cell>
          <cell r="G22" t="str">
            <v>---</v>
          </cell>
          <cell r="H22">
            <v>0</v>
          </cell>
          <cell r="I22" t="str">
            <v>---</v>
          </cell>
          <cell r="J22">
            <v>0</v>
          </cell>
          <cell r="K22" t="str">
            <v>---</v>
          </cell>
          <cell r="L22">
            <v>0</v>
          </cell>
          <cell r="M22">
            <v>0</v>
          </cell>
          <cell r="N22">
            <v>0</v>
          </cell>
          <cell r="O22">
            <v>0</v>
          </cell>
          <cell r="P22">
            <v>0</v>
          </cell>
          <cell r="Q22">
            <v>0</v>
          </cell>
          <cell r="R22">
            <v>0</v>
          </cell>
          <cell r="S22">
            <v>0</v>
          </cell>
          <cell r="T22">
            <v>0</v>
          </cell>
          <cell r="U22">
            <v>0</v>
          </cell>
          <cell r="V22">
            <v>0</v>
          </cell>
          <cell r="W22">
            <v>0</v>
          </cell>
          <cell r="X22">
            <v>0</v>
          </cell>
        </row>
        <row r="23">
          <cell r="A23" t="str">
            <v>---</v>
          </cell>
          <cell r="B23">
            <v>0</v>
          </cell>
          <cell r="C23" t="str">
            <v>PLW13154171</v>
          </cell>
          <cell r="D23">
            <v>0</v>
          </cell>
          <cell r="E23" t="str">
            <v>---</v>
          </cell>
          <cell r="F23">
            <v>0</v>
          </cell>
          <cell r="G23" t="str">
            <v>---</v>
          </cell>
          <cell r="H23">
            <v>0</v>
          </cell>
          <cell r="I23" t="str">
            <v>---</v>
          </cell>
          <cell r="J23">
            <v>0</v>
          </cell>
          <cell r="K23" t="str">
            <v>---</v>
          </cell>
          <cell r="L23">
            <v>0</v>
          </cell>
          <cell r="M23">
            <v>0</v>
          </cell>
          <cell r="N23">
            <v>0</v>
          </cell>
          <cell r="O23">
            <v>0</v>
          </cell>
          <cell r="P23">
            <v>0</v>
          </cell>
          <cell r="Q23">
            <v>0</v>
          </cell>
          <cell r="R23">
            <v>0</v>
          </cell>
          <cell r="S23">
            <v>0</v>
          </cell>
          <cell r="T23">
            <v>0</v>
          </cell>
          <cell r="U23">
            <v>0</v>
          </cell>
          <cell r="V23">
            <v>0</v>
          </cell>
          <cell r="W23">
            <v>0</v>
          </cell>
          <cell r="X23">
            <v>0</v>
          </cell>
        </row>
        <row r="24">
          <cell r="A24" t="str">
            <v>---</v>
          </cell>
          <cell r="B24">
            <v>0</v>
          </cell>
          <cell r="C24" t="str">
            <v>PLW18155546</v>
          </cell>
          <cell r="D24">
            <v>0</v>
          </cell>
          <cell r="E24" t="str">
            <v>---</v>
          </cell>
          <cell r="F24">
            <v>0</v>
          </cell>
          <cell r="G24" t="str">
            <v>---</v>
          </cell>
          <cell r="H24">
            <v>0</v>
          </cell>
          <cell r="I24" t="str">
            <v>---</v>
          </cell>
          <cell r="J24">
            <v>0</v>
          </cell>
          <cell r="K24" t="str">
            <v>---</v>
          </cell>
          <cell r="L24">
            <v>0</v>
          </cell>
          <cell r="M24">
            <v>0</v>
          </cell>
          <cell r="N24">
            <v>0</v>
          </cell>
          <cell r="O24">
            <v>0</v>
          </cell>
          <cell r="P24">
            <v>0</v>
          </cell>
          <cell r="Q24">
            <v>0</v>
          </cell>
          <cell r="R24">
            <v>0</v>
          </cell>
          <cell r="S24">
            <v>0</v>
          </cell>
          <cell r="T24">
            <v>0</v>
          </cell>
          <cell r="U24">
            <v>0</v>
          </cell>
          <cell r="V24">
            <v>0</v>
          </cell>
          <cell r="W24">
            <v>0</v>
          </cell>
          <cell r="X24">
            <v>0</v>
          </cell>
        </row>
        <row r="25">
          <cell r="A25" t="str">
            <v>---</v>
          </cell>
          <cell r="B25">
            <v>0</v>
          </cell>
          <cell r="C25" t="str">
            <v>PLW18155547</v>
          </cell>
          <cell r="D25">
            <v>0</v>
          </cell>
          <cell r="E25" t="str">
            <v>---</v>
          </cell>
          <cell r="F25">
            <v>0</v>
          </cell>
          <cell r="G25" t="str">
            <v>---</v>
          </cell>
          <cell r="H25">
            <v>0</v>
          </cell>
          <cell r="I25" t="str">
            <v>---</v>
          </cell>
          <cell r="J25">
            <v>0</v>
          </cell>
          <cell r="K25" t="str">
            <v>---</v>
          </cell>
          <cell r="L25">
            <v>0</v>
          </cell>
          <cell r="M25">
            <v>0</v>
          </cell>
          <cell r="N25">
            <v>0</v>
          </cell>
          <cell r="O25">
            <v>0</v>
          </cell>
          <cell r="P25">
            <v>0</v>
          </cell>
          <cell r="Q25">
            <v>0</v>
          </cell>
          <cell r="R25">
            <v>0</v>
          </cell>
          <cell r="S25">
            <v>0</v>
          </cell>
          <cell r="T25">
            <v>0</v>
          </cell>
          <cell r="U25">
            <v>0</v>
          </cell>
          <cell r="V25">
            <v>0</v>
          </cell>
          <cell r="W25">
            <v>0</v>
          </cell>
          <cell r="X25">
            <v>0</v>
          </cell>
        </row>
        <row r="26">
          <cell r="A26" t="str">
            <v>---</v>
          </cell>
          <cell r="B26">
            <v>0</v>
          </cell>
          <cell r="C26" t="str">
            <v>PLW18155551</v>
          </cell>
          <cell r="D26">
            <v>0</v>
          </cell>
          <cell r="E26" t="str">
            <v>---</v>
          </cell>
          <cell r="F26">
            <v>0</v>
          </cell>
          <cell r="G26" t="str">
            <v>---</v>
          </cell>
          <cell r="H26">
            <v>0</v>
          </cell>
          <cell r="I26" t="str">
            <v>---</v>
          </cell>
          <cell r="J26">
            <v>0</v>
          </cell>
          <cell r="K26" t="str">
            <v>---</v>
          </cell>
          <cell r="L26">
            <v>0</v>
          </cell>
          <cell r="M26">
            <v>0</v>
          </cell>
          <cell r="N26">
            <v>0</v>
          </cell>
          <cell r="O26">
            <v>0</v>
          </cell>
          <cell r="P26">
            <v>0</v>
          </cell>
          <cell r="Q26">
            <v>0</v>
          </cell>
          <cell r="R26">
            <v>0</v>
          </cell>
          <cell r="S26">
            <v>0</v>
          </cell>
          <cell r="T26">
            <v>0</v>
          </cell>
          <cell r="U26">
            <v>0</v>
          </cell>
          <cell r="V26">
            <v>0</v>
          </cell>
          <cell r="W26">
            <v>0</v>
          </cell>
          <cell r="X26">
            <v>0</v>
          </cell>
        </row>
        <row r="27">
          <cell r="A27" t="str">
            <v>---</v>
          </cell>
          <cell r="B27">
            <v>0</v>
          </cell>
          <cell r="C27" t="str">
            <v>PLW18155553</v>
          </cell>
          <cell r="D27">
            <v>0</v>
          </cell>
          <cell r="E27" t="str">
            <v>---</v>
          </cell>
          <cell r="F27">
            <v>0</v>
          </cell>
          <cell r="G27" t="str">
            <v>---</v>
          </cell>
          <cell r="H27">
            <v>0</v>
          </cell>
          <cell r="I27" t="str">
            <v>---</v>
          </cell>
          <cell r="J27">
            <v>0</v>
          </cell>
          <cell r="K27" t="str">
            <v>---</v>
          </cell>
          <cell r="L27">
            <v>0</v>
          </cell>
          <cell r="M27">
            <v>0</v>
          </cell>
          <cell r="N27">
            <v>0</v>
          </cell>
          <cell r="O27">
            <v>0</v>
          </cell>
          <cell r="P27">
            <v>0</v>
          </cell>
          <cell r="Q27">
            <v>0</v>
          </cell>
          <cell r="R27">
            <v>0</v>
          </cell>
          <cell r="S27">
            <v>0</v>
          </cell>
          <cell r="T27">
            <v>0</v>
          </cell>
          <cell r="U27">
            <v>0</v>
          </cell>
          <cell r="V27">
            <v>0</v>
          </cell>
          <cell r="W27">
            <v>0</v>
          </cell>
          <cell r="X27">
            <v>0</v>
          </cell>
        </row>
        <row r="28">
          <cell r="A28" t="str">
            <v>---</v>
          </cell>
          <cell r="B28">
            <v>0</v>
          </cell>
          <cell r="C28" t="str">
            <v>PLW18155554</v>
          </cell>
          <cell r="D28">
            <v>0</v>
          </cell>
          <cell r="E28" t="str">
            <v>---</v>
          </cell>
          <cell r="F28">
            <v>0</v>
          </cell>
          <cell r="G28" t="str">
            <v>---</v>
          </cell>
          <cell r="H28">
            <v>0</v>
          </cell>
          <cell r="I28" t="str">
            <v>---</v>
          </cell>
          <cell r="J28">
            <v>0</v>
          </cell>
          <cell r="K28" t="str">
            <v>---</v>
          </cell>
          <cell r="L28">
            <v>0</v>
          </cell>
          <cell r="M28">
            <v>0</v>
          </cell>
          <cell r="N28">
            <v>0</v>
          </cell>
          <cell r="O28">
            <v>0</v>
          </cell>
          <cell r="P28">
            <v>0</v>
          </cell>
          <cell r="Q28">
            <v>0</v>
          </cell>
          <cell r="R28">
            <v>0</v>
          </cell>
          <cell r="S28">
            <v>0</v>
          </cell>
          <cell r="T28">
            <v>0</v>
          </cell>
          <cell r="U28">
            <v>0</v>
          </cell>
          <cell r="V28">
            <v>0</v>
          </cell>
          <cell r="W28">
            <v>0</v>
          </cell>
          <cell r="X28">
            <v>0</v>
          </cell>
        </row>
        <row r="29">
          <cell r="A29" t="str">
            <v>---</v>
          </cell>
          <cell r="B29">
            <v>0</v>
          </cell>
          <cell r="C29" t="str">
            <v>PLW18155555</v>
          </cell>
          <cell r="D29">
            <v>0</v>
          </cell>
          <cell r="E29" t="str">
            <v>---</v>
          </cell>
          <cell r="F29">
            <v>0</v>
          </cell>
          <cell r="G29" t="str">
            <v>---</v>
          </cell>
          <cell r="H29">
            <v>0</v>
          </cell>
          <cell r="I29" t="str">
            <v>---</v>
          </cell>
          <cell r="J29">
            <v>0</v>
          </cell>
          <cell r="K29" t="str">
            <v>---</v>
          </cell>
          <cell r="L29">
            <v>0</v>
          </cell>
          <cell r="M29">
            <v>0</v>
          </cell>
          <cell r="N29">
            <v>0</v>
          </cell>
          <cell r="O29">
            <v>0</v>
          </cell>
          <cell r="P29">
            <v>0</v>
          </cell>
          <cell r="Q29">
            <v>0</v>
          </cell>
          <cell r="R29">
            <v>0</v>
          </cell>
          <cell r="S29">
            <v>0</v>
          </cell>
          <cell r="T29">
            <v>0</v>
          </cell>
          <cell r="U29">
            <v>0</v>
          </cell>
          <cell r="V29">
            <v>0</v>
          </cell>
          <cell r="W29">
            <v>0</v>
          </cell>
          <cell r="X29">
            <v>0</v>
          </cell>
        </row>
        <row r="30">
          <cell r="A30" t="str">
            <v>---</v>
          </cell>
          <cell r="B30">
            <v>0</v>
          </cell>
          <cell r="C30" t="str">
            <v>PLW18155556</v>
          </cell>
          <cell r="D30">
            <v>0</v>
          </cell>
          <cell r="E30" t="str">
            <v>---</v>
          </cell>
          <cell r="F30">
            <v>0</v>
          </cell>
          <cell r="G30" t="str">
            <v>---</v>
          </cell>
          <cell r="H30">
            <v>0</v>
          </cell>
          <cell r="I30" t="str">
            <v>---</v>
          </cell>
          <cell r="J30">
            <v>0</v>
          </cell>
          <cell r="K30" t="str">
            <v>---</v>
          </cell>
          <cell r="L30">
            <v>0</v>
          </cell>
          <cell r="M30">
            <v>0</v>
          </cell>
          <cell r="N30">
            <v>0</v>
          </cell>
          <cell r="O30">
            <v>0</v>
          </cell>
          <cell r="P30">
            <v>0</v>
          </cell>
          <cell r="Q30">
            <v>0</v>
          </cell>
          <cell r="R30">
            <v>0</v>
          </cell>
          <cell r="S30">
            <v>0</v>
          </cell>
          <cell r="T30">
            <v>0</v>
          </cell>
          <cell r="U30">
            <v>0</v>
          </cell>
          <cell r="V30">
            <v>0</v>
          </cell>
          <cell r="W30">
            <v>0</v>
          </cell>
          <cell r="X30">
            <v>0</v>
          </cell>
        </row>
        <row r="31">
          <cell r="A31" t="str">
            <v>---</v>
          </cell>
          <cell r="B31">
            <v>0</v>
          </cell>
          <cell r="C31" t="str">
            <v>PLW18155558</v>
          </cell>
          <cell r="D31">
            <v>0</v>
          </cell>
          <cell r="E31" t="str">
            <v>---</v>
          </cell>
          <cell r="F31">
            <v>0</v>
          </cell>
          <cell r="G31" t="str">
            <v>---</v>
          </cell>
          <cell r="H31">
            <v>0</v>
          </cell>
          <cell r="I31" t="str">
            <v>---</v>
          </cell>
          <cell r="J31">
            <v>0</v>
          </cell>
          <cell r="K31" t="str">
            <v>---</v>
          </cell>
          <cell r="L31">
            <v>0</v>
          </cell>
          <cell r="M31">
            <v>0</v>
          </cell>
          <cell r="N31">
            <v>0</v>
          </cell>
          <cell r="O31">
            <v>0</v>
          </cell>
          <cell r="P31">
            <v>0</v>
          </cell>
          <cell r="Q31">
            <v>0</v>
          </cell>
          <cell r="R31">
            <v>0</v>
          </cell>
          <cell r="S31">
            <v>0</v>
          </cell>
          <cell r="T31">
            <v>0</v>
          </cell>
          <cell r="U31">
            <v>0</v>
          </cell>
          <cell r="V31">
            <v>0</v>
          </cell>
          <cell r="W31">
            <v>0</v>
          </cell>
          <cell r="X31">
            <v>0</v>
          </cell>
        </row>
        <row r="32">
          <cell r="A32" t="str">
            <v>---</v>
          </cell>
          <cell r="B32">
            <v>0</v>
          </cell>
          <cell r="C32" t="str">
            <v>PLW18155560</v>
          </cell>
          <cell r="D32">
            <v>0</v>
          </cell>
          <cell r="E32" t="str">
            <v>---</v>
          </cell>
          <cell r="F32">
            <v>0</v>
          </cell>
          <cell r="G32" t="str">
            <v>---</v>
          </cell>
          <cell r="H32">
            <v>0</v>
          </cell>
          <cell r="I32" t="str">
            <v>---</v>
          </cell>
          <cell r="J32">
            <v>0</v>
          </cell>
          <cell r="K32" t="str">
            <v>---</v>
          </cell>
          <cell r="L32">
            <v>0</v>
          </cell>
          <cell r="M32">
            <v>0</v>
          </cell>
          <cell r="N32">
            <v>0</v>
          </cell>
          <cell r="O32">
            <v>0</v>
          </cell>
          <cell r="P32">
            <v>0</v>
          </cell>
          <cell r="Q32">
            <v>0</v>
          </cell>
          <cell r="R32">
            <v>0</v>
          </cell>
          <cell r="S32">
            <v>0</v>
          </cell>
          <cell r="T32">
            <v>0</v>
          </cell>
          <cell r="U32">
            <v>0</v>
          </cell>
          <cell r="V32">
            <v>0</v>
          </cell>
          <cell r="W32">
            <v>0</v>
          </cell>
          <cell r="X32">
            <v>0</v>
          </cell>
        </row>
        <row r="33">
          <cell r="A33" t="str">
            <v>---</v>
          </cell>
          <cell r="B33">
            <v>0</v>
          </cell>
          <cell r="C33" t="str">
            <v>PLW18155562</v>
          </cell>
          <cell r="D33">
            <v>0</v>
          </cell>
          <cell r="E33" t="str">
            <v>---</v>
          </cell>
          <cell r="F33">
            <v>0</v>
          </cell>
          <cell r="G33" t="str">
            <v>---</v>
          </cell>
          <cell r="H33">
            <v>0</v>
          </cell>
          <cell r="I33" t="str">
            <v>---</v>
          </cell>
          <cell r="J33">
            <v>0</v>
          </cell>
          <cell r="K33" t="str">
            <v>---</v>
          </cell>
          <cell r="L33">
            <v>0</v>
          </cell>
          <cell r="M33">
            <v>0</v>
          </cell>
          <cell r="N33">
            <v>0</v>
          </cell>
          <cell r="O33">
            <v>0</v>
          </cell>
          <cell r="P33">
            <v>0</v>
          </cell>
          <cell r="Q33">
            <v>0</v>
          </cell>
          <cell r="R33">
            <v>0</v>
          </cell>
          <cell r="S33">
            <v>0</v>
          </cell>
          <cell r="T33">
            <v>0</v>
          </cell>
          <cell r="U33">
            <v>0</v>
          </cell>
          <cell r="V33">
            <v>0</v>
          </cell>
          <cell r="W33">
            <v>0</v>
          </cell>
          <cell r="X33">
            <v>0</v>
          </cell>
        </row>
        <row r="34">
          <cell r="A34" t="str">
            <v>---</v>
          </cell>
          <cell r="B34">
            <v>0</v>
          </cell>
          <cell r="C34" t="str">
            <v>PLW18155563</v>
          </cell>
          <cell r="D34">
            <v>0</v>
          </cell>
          <cell r="E34" t="str">
            <v>---</v>
          </cell>
          <cell r="F34">
            <v>0</v>
          </cell>
          <cell r="G34" t="str">
            <v>---</v>
          </cell>
          <cell r="H34">
            <v>0</v>
          </cell>
          <cell r="I34" t="str">
            <v>---</v>
          </cell>
          <cell r="J34">
            <v>0</v>
          </cell>
          <cell r="K34" t="str">
            <v>---</v>
          </cell>
          <cell r="L34">
            <v>0</v>
          </cell>
          <cell r="M34">
            <v>0</v>
          </cell>
          <cell r="N34">
            <v>0</v>
          </cell>
          <cell r="O34">
            <v>0</v>
          </cell>
          <cell r="P34">
            <v>0</v>
          </cell>
          <cell r="Q34">
            <v>0</v>
          </cell>
          <cell r="R34">
            <v>0</v>
          </cell>
          <cell r="S34">
            <v>0</v>
          </cell>
          <cell r="T34">
            <v>0</v>
          </cell>
          <cell r="U34">
            <v>0</v>
          </cell>
          <cell r="V34">
            <v>0</v>
          </cell>
          <cell r="W34">
            <v>0</v>
          </cell>
          <cell r="X34">
            <v>0</v>
          </cell>
        </row>
        <row r="35">
          <cell r="A35" t="str">
            <v>---</v>
          </cell>
          <cell r="B35">
            <v>0</v>
          </cell>
          <cell r="C35" t="str">
            <v>PLW18155564</v>
          </cell>
          <cell r="D35">
            <v>0</v>
          </cell>
          <cell r="E35" t="str">
            <v>---</v>
          </cell>
          <cell r="F35">
            <v>0</v>
          </cell>
          <cell r="G35" t="str">
            <v>---</v>
          </cell>
          <cell r="H35">
            <v>0</v>
          </cell>
          <cell r="I35" t="str">
            <v>---</v>
          </cell>
          <cell r="J35">
            <v>0</v>
          </cell>
          <cell r="K35" t="str">
            <v>---</v>
          </cell>
          <cell r="L35">
            <v>0</v>
          </cell>
          <cell r="M35">
            <v>0</v>
          </cell>
          <cell r="N35">
            <v>0</v>
          </cell>
          <cell r="O35">
            <v>0</v>
          </cell>
          <cell r="P35">
            <v>0</v>
          </cell>
          <cell r="Q35">
            <v>0</v>
          </cell>
          <cell r="R35">
            <v>0</v>
          </cell>
          <cell r="S35">
            <v>0</v>
          </cell>
          <cell r="T35">
            <v>0</v>
          </cell>
          <cell r="U35">
            <v>0</v>
          </cell>
          <cell r="V35">
            <v>0</v>
          </cell>
          <cell r="W35">
            <v>0</v>
          </cell>
          <cell r="X35">
            <v>0</v>
          </cell>
        </row>
        <row r="36">
          <cell r="A36" t="str">
            <v>---</v>
          </cell>
          <cell r="B36">
            <v>0</v>
          </cell>
          <cell r="C36" t="str">
            <v>PLW18155565</v>
          </cell>
          <cell r="D36">
            <v>0</v>
          </cell>
          <cell r="E36" t="str">
            <v>---</v>
          </cell>
          <cell r="F36">
            <v>0</v>
          </cell>
          <cell r="G36" t="str">
            <v>---</v>
          </cell>
          <cell r="H36">
            <v>0</v>
          </cell>
          <cell r="I36" t="str">
            <v>---</v>
          </cell>
          <cell r="J36">
            <v>0</v>
          </cell>
          <cell r="K36" t="str">
            <v>---</v>
          </cell>
          <cell r="L36">
            <v>0</v>
          </cell>
          <cell r="M36">
            <v>0</v>
          </cell>
          <cell r="N36">
            <v>0</v>
          </cell>
          <cell r="O36">
            <v>0</v>
          </cell>
          <cell r="P36">
            <v>0</v>
          </cell>
          <cell r="Q36">
            <v>0</v>
          </cell>
          <cell r="R36">
            <v>0</v>
          </cell>
          <cell r="S36">
            <v>0</v>
          </cell>
          <cell r="T36">
            <v>0</v>
          </cell>
          <cell r="U36">
            <v>0</v>
          </cell>
          <cell r="V36">
            <v>0</v>
          </cell>
          <cell r="W36">
            <v>0</v>
          </cell>
          <cell r="X36">
            <v>0</v>
          </cell>
        </row>
        <row r="37">
          <cell r="A37" t="str">
            <v>---</v>
          </cell>
          <cell r="B37">
            <v>0</v>
          </cell>
          <cell r="C37" t="str">
            <v>PLW18155567</v>
          </cell>
          <cell r="D37">
            <v>0</v>
          </cell>
          <cell r="E37" t="str">
            <v>---</v>
          </cell>
          <cell r="F37">
            <v>0</v>
          </cell>
          <cell r="G37" t="str">
            <v>---</v>
          </cell>
          <cell r="H37">
            <v>0</v>
          </cell>
          <cell r="I37" t="str">
            <v>---</v>
          </cell>
          <cell r="J37">
            <v>0</v>
          </cell>
          <cell r="K37" t="str">
            <v>---</v>
          </cell>
          <cell r="L37">
            <v>0</v>
          </cell>
          <cell r="M37">
            <v>0</v>
          </cell>
          <cell r="N37">
            <v>0</v>
          </cell>
          <cell r="O37">
            <v>0</v>
          </cell>
          <cell r="P37">
            <v>0</v>
          </cell>
          <cell r="Q37">
            <v>0</v>
          </cell>
          <cell r="R37">
            <v>0</v>
          </cell>
          <cell r="S37">
            <v>0</v>
          </cell>
          <cell r="T37">
            <v>0</v>
          </cell>
          <cell r="U37">
            <v>0</v>
          </cell>
          <cell r="V37">
            <v>0</v>
          </cell>
          <cell r="W37">
            <v>0</v>
          </cell>
          <cell r="X37">
            <v>0</v>
          </cell>
        </row>
        <row r="38">
          <cell r="A38" t="str">
            <v>---</v>
          </cell>
          <cell r="B38">
            <v>0</v>
          </cell>
          <cell r="C38" t="str">
            <v>PLW18155568</v>
          </cell>
          <cell r="D38">
            <v>0</v>
          </cell>
          <cell r="E38" t="str">
            <v>---</v>
          </cell>
          <cell r="F38">
            <v>0</v>
          </cell>
          <cell r="G38" t="str">
            <v>---</v>
          </cell>
          <cell r="H38">
            <v>0</v>
          </cell>
          <cell r="I38" t="str">
            <v>---</v>
          </cell>
          <cell r="J38">
            <v>0</v>
          </cell>
          <cell r="K38" t="str">
            <v>---</v>
          </cell>
          <cell r="L38">
            <v>0</v>
          </cell>
          <cell r="M38">
            <v>0</v>
          </cell>
          <cell r="N38">
            <v>0</v>
          </cell>
          <cell r="O38">
            <v>0</v>
          </cell>
          <cell r="P38">
            <v>0</v>
          </cell>
          <cell r="Q38">
            <v>0</v>
          </cell>
          <cell r="R38">
            <v>0</v>
          </cell>
          <cell r="S38">
            <v>0</v>
          </cell>
          <cell r="T38">
            <v>0</v>
          </cell>
          <cell r="U38">
            <v>0</v>
          </cell>
          <cell r="V38">
            <v>0</v>
          </cell>
          <cell r="W38">
            <v>0</v>
          </cell>
          <cell r="X38">
            <v>0</v>
          </cell>
        </row>
        <row r="39">
          <cell r="A39" t="str">
            <v>---</v>
          </cell>
          <cell r="B39">
            <v>0</v>
          </cell>
          <cell r="C39" t="str">
            <v>PLW18155569</v>
          </cell>
          <cell r="D39">
            <v>0</v>
          </cell>
          <cell r="E39" t="str">
            <v>---</v>
          </cell>
          <cell r="F39">
            <v>0</v>
          </cell>
          <cell r="G39" t="str">
            <v>---</v>
          </cell>
          <cell r="H39">
            <v>0</v>
          </cell>
          <cell r="I39" t="str">
            <v>---</v>
          </cell>
          <cell r="J39">
            <v>0</v>
          </cell>
          <cell r="K39" t="str">
            <v>---</v>
          </cell>
          <cell r="L39">
            <v>0</v>
          </cell>
          <cell r="M39">
            <v>0</v>
          </cell>
          <cell r="N39">
            <v>0</v>
          </cell>
          <cell r="O39">
            <v>0</v>
          </cell>
          <cell r="P39">
            <v>0</v>
          </cell>
          <cell r="Q39">
            <v>0</v>
          </cell>
          <cell r="R39">
            <v>0</v>
          </cell>
          <cell r="S39">
            <v>0</v>
          </cell>
          <cell r="T39">
            <v>0</v>
          </cell>
          <cell r="U39">
            <v>0</v>
          </cell>
          <cell r="V39">
            <v>0</v>
          </cell>
          <cell r="W39">
            <v>0</v>
          </cell>
          <cell r="X39">
            <v>0</v>
          </cell>
        </row>
        <row r="40">
          <cell r="A40" t="str">
            <v>---</v>
          </cell>
          <cell r="B40">
            <v>0</v>
          </cell>
          <cell r="C40" t="str">
            <v>PLW18155571</v>
          </cell>
          <cell r="D40">
            <v>0</v>
          </cell>
          <cell r="E40" t="str">
            <v>---</v>
          </cell>
          <cell r="F40">
            <v>0</v>
          </cell>
          <cell r="G40" t="str">
            <v>---</v>
          </cell>
          <cell r="H40">
            <v>0</v>
          </cell>
          <cell r="I40" t="str">
            <v>---</v>
          </cell>
          <cell r="J40">
            <v>0</v>
          </cell>
          <cell r="K40" t="str">
            <v>---</v>
          </cell>
          <cell r="L40">
            <v>0</v>
          </cell>
          <cell r="M40">
            <v>0</v>
          </cell>
          <cell r="N40">
            <v>0</v>
          </cell>
          <cell r="O40">
            <v>0</v>
          </cell>
          <cell r="P40">
            <v>0</v>
          </cell>
          <cell r="Q40">
            <v>0</v>
          </cell>
          <cell r="R40">
            <v>0</v>
          </cell>
          <cell r="S40">
            <v>0</v>
          </cell>
          <cell r="T40">
            <v>0</v>
          </cell>
          <cell r="U40">
            <v>0</v>
          </cell>
          <cell r="V40">
            <v>0</v>
          </cell>
          <cell r="W40">
            <v>0</v>
          </cell>
          <cell r="X40">
            <v>0</v>
          </cell>
        </row>
        <row r="41">
          <cell r="A41" t="str">
            <v>---</v>
          </cell>
          <cell r="B41">
            <v>0</v>
          </cell>
          <cell r="C41" t="str">
            <v>PLW18155572</v>
          </cell>
          <cell r="D41">
            <v>0</v>
          </cell>
          <cell r="E41" t="str">
            <v>---</v>
          </cell>
          <cell r="F41">
            <v>0</v>
          </cell>
          <cell r="G41" t="str">
            <v>---</v>
          </cell>
          <cell r="H41">
            <v>0</v>
          </cell>
          <cell r="I41" t="str">
            <v>---</v>
          </cell>
          <cell r="J41">
            <v>0</v>
          </cell>
          <cell r="K41" t="str">
            <v>---</v>
          </cell>
          <cell r="L41">
            <v>0</v>
          </cell>
          <cell r="M41">
            <v>0</v>
          </cell>
          <cell r="N41">
            <v>0</v>
          </cell>
          <cell r="O41">
            <v>0</v>
          </cell>
          <cell r="P41">
            <v>0</v>
          </cell>
          <cell r="Q41">
            <v>0</v>
          </cell>
          <cell r="R41">
            <v>0</v>
          </cell>
          <cell r="S41">
            <v>0</v>
          </cell>
          <cell r="T41">
            <v>0</v>
          </cell>
          <cell r="U41">
            <v>0</v>
          </cell>
          <cell r="V41">
            <v>0</v>
          </cell>
          <cell r="W41">
            <v>0</v>
          </cell>
          <cell r="X41">
            <v>0</v>
          </cell>
        </row>
        <row r="42">
          <cell r="A42" t="str">
            <v>---</v>
          </cell>
          <cell r="B42">
            <v>0</v>
          </cell>
          <cell r="C42" t="str">
            <v>PLW18155573</v>
          </cell>
          <cell r="D42">
            <v>0</v>
          </cell>
          <cell r="E42" t="str">
            <v>---</v>
          </cell>
          <cell r="F42">
            <v>0</v>
          </cell>
          <cell r="G42" t="str">
            <v>---</v>
          </cell>
          <cell r="H42">
            <v>0</v>
          </cell>
          <cell r="I42" t="str">
            <v>---</v>
          </cell>
          <cell r="J42">
            <v>0</v>
          </cell>
          <cell r="K42" t="str">
            <v>---</v>
          </cell>
          <cell r="L42">
            <v>0</v>
          </cell>
          <cell r="M42">
            <v>0</v>
          </cell>
          <cell r="N42">
            <v>0</v>
          </cell>
          <cell r="O42">
            <v>0</v>
          </cell>
          <cell r="P42">
            <v>0</v>
          </cell>
          <cell r="Q42">
            <v>0</v>
          </cell>
          <cell r="R42">
            <v>0</v>
          </cell>
          <cell r="S42">
            <v>0</v>
          </cell>
          <cell r="T42">
            <v>0</v>
          </cell>
          <cell r="U42">
            <v>0</v>
          </cell>
          <cell r="V42">
            <v>0</v>
          </cell>
          <cell r="W42">
            <v>0</v>
          </cell>
          <cell r="X42">
            <v>0</v>
          </cell>
        </row>
        <row r="43">
          <cell r="A43" t="str">
            <v>---</v>
          </cell>
          <cell r="B43">
            <v>0</v>
          </cell>
          <cell r="C43" t="str">
            <v>PLW18155576</v>
          </cell>
          <cell r="D43">
            <v>0</v>
          </cell>
          <cell r="E43" t="str">
            <v>---</v>
          </cell>
          <cell r="F43">
            <v>0</v>
          </cell>
          <cell r="G43" t="str">
            <v>---</v>
          </cell>
          <cell r="H43">
            <v>0</v>
          </cell>
          <cell r="I43" t="str">
            <v>---</v>
          </cell>
          <cell r="J43">
            <v>0</v>
          </cell>
          <cell r="K43" t="str">
            <v>---</v>
          </cell>
          <cell r="L43">
            <v>0</v>
          </cell>
          <cell r="M43">
            <v>0</v>
          </cell>
          <cell r="N43">
            <v>0</v>
          </cell>
          <cell r="O43">
            <v>0</v>
          </cell>
          <cell r="P43">
            <v>0</v>
          </cell>
          <cell r="Q43">
            <v>0</v>
          </cell>
          <cell r="R43">
            <v>0</v>
          </cell>
          <cell r="S43">
            <v>0</v>
          </cell>
          <cell r="T43">
            <v>0</v>
          </cell>
          <cell r="U43">
            <v>0</v>
          </cell>
          <cell r="V43">
            <v>0</v>
          </cell>
          <cell r="W43">
            <v>0</v>
          </cell>
          <cell r="X43">
            <v>0</v>
          </cell>
        </row>
        <row r="44">
          <cell r="A44" t="str">
            <v>---</v>
          </cell>
          <cell r="B44">
            <v>0</v>
          </cell>
          <cell r="C44" t="str">
            <v>PLW18155577</v>
          </cell>
          <cell r="D44">
            <v>0</v>
          </cell>
          <cell r="E44" t="str">
            <v>---</v>
          </cell>
          <cell r="F44">
            <v>0</v>
          </cell>
          <cell r="G44" t="str">
            <v>---</v>
          </cell>
          <cell r="H44">
            <v>0</v>
          </cell>
          <cell r="I44" t="str">
            <v>---</v>
          </cell>
          <cell r="J44">
            <v>0</v>
          </cell>
          <cell r="K44" t="str">
            <v>---</v>
          </cell>
          <cell r="L44">
            <v>0</v>
          </cell>
          <cell r="M44">
            <v>0</v>
          </cell>
          <cell r="N44">
            <v>0</v>
          </cell>
          <cell r="O44">
            <v>0</v>
          </cell>
          <cell r="P44">
            <v>0</v>
          </cell>
          <cell r="Q44">
            <v>0</v>
          </cell>
          <cell r="R44">
            <v>0</v>
          </cell>
          <cell r="S44">
            <v>0</v>
          </cell>
          <cell r="T44">
            <v>0</v>
          </cell>
          <cell r="U44">
            <v>0</v>
          </cell>
          <cell r="V44">
            <v>0</v>
          </cell>
          <cell r="W44">
            <v>0</v>
          </cell>
          <cell r="X44">
            <v>0</v>
          </cell>
        </row>
        <row r="45">
          <cell r="A45" t="str">
            <v>---</v>
          </cell>
          <cell r="B45">
            <v>0</v>
          </cell>
          <cell r="C45" t="str">
            <v>PLW18155582</v>
          </cell>
          <cell r="D45">
            <v>0</v>
          </cell>
          <cell r="E45" t="str">
            <v>---</v>
          </cell>
          <cell r="F45">
            <v>0</v>
          </cell>
          <cell r="G45" t="str">
            <v>---</v>
          </cell>
          <cell r="H45">
            <v>0</v>
          </cell>
          <cell r="I45" t="str">
            <v>---</v>
          </cell>
          <cell r="J45">
            <v>0</v>
          </cell>
          <cell r="K45" t="str">
            <v>---</v>
          </cell>
          <cell r="L45">
            <v>0</v>
          </cell>
          <cell r="M45">
            <v>0</v>
          </cell>
          <cell r="N45">
            <v>0</v>
          </cell>
          <cell r="O45">
            <v>0</v>
          </cell>
          <cell r="P45">
            <v>0</v>
          </cell>
          <cell r="Q45">
            <v>0</v>
          </cell>
          <cell r="R45">
            <v>0</v>
          </cell>
          <cell r="S45">
            <v>0</v>
          </cell>
          <cell r="T45">
            <v>0</v>
          </cell>
          <cell r="U45">
            <v>0</v>
          </cell>
          <cell r="V45">
            <v>0</v>
          </cell>
          <cell r="W45">
            <v>0</v>
          </cell>
          <cell r="X45">
            <v>0</v>
          </cell>
        </row>
        <row r="46">
          <cell r="A46" t="str">
            <v>---</v>
          </cell>
          <cell r="B46">
            <v>0</v>
          </cell>
          <cell r="C46" t="str">
            <v>PLW18155583</v>
          </cell>
          <cell r="D46">
            <v>0</v>
          </cell>
          <cell r="E46" t="str">
            <v>---</v>
          </cell>
          <cell r="F46">
            <v>0</v>
          </cell>
          <cell r="G46" t="str">
            <v>---</v>
          </cell>
          <cell r="H46">
            <v>0</v>
          </cell>
          <cell r="I46" t="str">
            <v>---</v>
          </cell>
          <cell r="J46">
            <v>0</v>
          </cell>
          <cell r="K46" t="str">
            <v>---</v>
          </cell>
          <cell r="L46">
            <v>0</v>
          </cell>
          <cell r="M46">
            <v>0</v>
          </cell>
          <cell r="N46">
            <v>0</v>
          </cell>
          <cell r="O46">
            <v>0</v>
          </cell>
          <cell r="P46">
            <v>0</v>
          </cell>
          <cell r="Q46">
            <v>0</v>
          </cell>
          <cell r="R46">
            <v>0</v>
          </cell>
          <cell r="S46">
            <v>0</v>
          </cell>
          <cell r="T46">
            <v>0</v>
          </cell>
          <cell r="U46">
            <v>0</v>
          </cell>
          <cell r="V46">
            <v>0</v>
          </cell>
          <cell r="W46">
            <v>0</v>
          </cell>
          <cell r="X46">
            <v>0</v>
          </cell>
        </row>
        <row r="47">
          <cell r="A47" t="str">
            <v>---</v>
          </cell>
          <cell r="B47">
            <v>0</v>
          </cell>
          <cell r="C47" t="str">
            <v>PLW18155584</v>
          </cell>
          <cell r="D47">
            <v>0</v>
          </cell>
          <cell r="E47" t="str">
            <v>---</v>
          </cell>
          <cell r="F47">
            <v>0</v>
          </cell>
          <cell r="G47" t="str">
            <v>---</v>
          </cell>
          <cell r="H47">
            <v>0</v>
          </cell>
          <cell r="I47" t="str">
            <v>---</v>
          </cell>
          <cell r="J47">
            <v>0</v>
          </cell>
          <cell r="K47" t="str">
            <v>---</v>
          </cell>
          <cell r="L47">
            <v>0</v>
          </cell>
          <cell r="M47">
            <v>0</v>
          </cell>
          <cell r="N47">
            <v>0</v>
          </cell>
          <cell r="O47">
            <v>0</v>
          </cell>
          <cell r="P47">
            <v>0</v>
          </cell>
          <cell r="Q47">
            <v>0</v>
          </cell>
          <cell r="R47">
            <v>0</v>
          </cell>
          <cell r="S47">
            <v>0</v>
          </cell>
          <cell r="T47">
            <v>0</v>
          </cell>
          <cell r="U47">
            <v>0</v>
          </cell>
          <cell r="V47">
            <v>0</v>
          </cell>
          <cell r="W47">
            <v>0</v>
          </cell>
          <cell r="X47">
            <v>0</v>
          </cell>
        </row>
        <row r="48">
          <cell r="A48" t="str">
            <v>---</v>
          </cell>
          <cell r="B48">
            <v>0</v>
          </cell>
          <cell r="C48" t="str">
            <v>PLW18155586</v>
          </cell>
          <cell r="D48">
            <v>0</v>
          </cell>
          <cell r="E48" t="str">
            <v>---</v>
          </cell>
          <cell r="F48">
            <v>0</v>
          </cell>
          <cell r="G48" t="str">
            <v>---</v>
          </cell>
          <cell r="H48">
            <v>0</v>
          </cell>
          <cell r="I48" t="str">
            <v>---</v>
          </cell>
          <cell r="J48">
            <v>0</v>
          </cell>
          <cell r="K48" t="str">
            <v>---</v>
          </cell>
          <cell r="L48">
            <v>0</v>
          </cell>
          <cell r="M48">
            <v>0</v>
          </cell>
          <cell r="N48">
            <v>0</v>
          </cell>
          <cell r="O48">
            <v>0</v>
          </cell>
          <cell r="P48">
            <v>0</v>
          </cell>
          <cell r="Q48">
            <v>0</v>
          </cell>
          <cell r="R48">
            <v>0</v>
          </cell>
          <cell r="S48">
            <v>0</v>
          </cell>
          <cell r="T48">
            <v>0</v>
          </cell>
          <cell r="U48">
            <v>0</v>
          </cell>
          <cell r="V48">
            <v>0</v>
          </cell>
          <cell r="W48">
            <v>0</v>
          </cell>
          <cell r="X48">
            <v>0</v>
          </cell>
        </row>
        <row r="49">
          <cell r="A49" t="str">
            <v>---</v>
          </cell>
          <cell r="B49">
            <v>0</v>
          </cell>
          <cell r="C49" t="str">
            <v>PLW18155587</v>
          </cell>
          <cell r="D49">
            <v>0</v>
          </cell>
          <cell r="E49" t="str">
            <v>---</v>
          </cell>
          <cell r="F49">
            <v>0</v>
          </cell>
          <cell r="G49" t="str">
            <v>---</v>
          </cell>
          <cell r="H49">
            <v>0</v>
          </cell>
          <cell r="I49" t="str">
            <v>---</v>
          </cell>
          <cell r="J49">
            <v>0</v>
          </cell>
          <cell r="K49" t="str">
            <v>---</v>
          </cell>
          <cell r="L49">
            <v>0</v>
          </cell>
          <cell r="M49">
            <v>0</v>
          </cell>
          <cell r="N49">
            <v>0</v>
          </cell>
          <cell r="O49">
            <v>0</v>
          </cell>
          <cell r="P49">
            <v>0</v>
          </cell>
          <cell r="Q49">
            <v>0</v>
          </cell>
          <cell r="R49">
            <v>0</v>
          </cell>
          <cell r="S49">
            <v>0</v>
          </cell>
          <cell r="T49">
            <v>0</v>
          </cell>
          <cell r="U49">
            <v>0</v>
          </cell>
          <cell r="V49">
            <v>0</v>
          </cell>
          <cell r="W49">
            <v>0</v>
          </cell>
          <cell r="X49">
            <v>0</v>
          </cell>
        </row>
        <row r="50">
          <cell r="A50" t="str">
            <v>---</v>
          </cell>
          <cell r="B50">
            <v>0</v>
          </cell>
          <cell r="C50" t="str">
            <v>PLW18155588</v>
          </cell>
          <cell r="D50">
            <v>0</v>
          </cell>
          <cell r="E50" t="str">
            <v>---</v>
          </cell>
          <cell r="F50">
            <v>0</v>
          </cell>
          <cell r="G50" t="str">
            <v>---</v>
          </cell>
          <cell r="H50">
            <v>0</v>
          </cell>
          <cell r="I50" t="str">
            <v>---</v>
          </cell>
          <cell r="J50">
            <v>0</v>
          </cell>
          <cell r="K50" t="str">
            <v>---</v>
          </cell>
          <cell r="L50">
            <v>0</v>
          </cell>
          <cell r="M50">
            <v>0</v>
          </cell>
          <cell r="N50">
            <v>0</v>
          </cell>
          <cell r="O50">
            <v>0</v>
          </cell>
          <cell r="P50">
            <v>0</v>
          </cell>
          <cell r="Q50">
            <v>0</v>
          </cell>
          <cell r="R50">
            <v>0</v>
          </cell>
          <cell r="S50">
            <v>0</v>
          </cell>
          <cell r="T50">
            <v>0</v>
          </cell>
          <cell r="U50">
            <v>0</v>
          </cell>
          <cell r="V50">
            <v>0</v>
          </cell>
          <cell r="W50">
            <v>0</v>
          </cell>
          <cell r="X50">
            <v>0</v>
          </cell>
        </row>
        <row r="51">
          <cell r="A51" t="str">
            <v>---</v>
          </cell>
          <cell r="B51">
            <v>0</v>
          </cell>
          <cell r="C51" t="str">
            <v>PLW18155590</v>
          </cell>
          <cell r="D51">
            <v>0</v>
          </cell>
          <cell r="E51" t="str">
            <v>---</v>
          </cell>
          <cell r="F51">
            <v>0</v>
          </cell>
          <cell r="G51" t="str">
            <v>---</v>
          </cell>
          <cell r="H51">
            <v>0</v>
          </cell>
          <cell r="I51" t="str">
            <v>---</v>
          </cell>
          <cell r="J51">
            <v>0</v>
          </cell>
          <cell r="K51" t="str">
            <v>---</v>
          </cell>
          <cell r="L51">
            <v>0</v>
          </cell>
          <cell r="M51">
            <v>0</v>
          </cell>
          <cell r="N51">
            <v>0</v>
          </cell>
          <cell r="O51">
            <v>0</v>
          </cell>
          <cell r="P51">
            <v>0</v>
          </cell>
          <cell r="Q51">
            <v>0</v>
          </cell>
          <cell r="R51">
            <v>0</v>
          </cell>
          <cell r="S51">
            <v>0</v>
          </cell>
          <cell r="T51">
            <v>0</v>
          </cell>
          <cell r="U51">
            <v>0</v>
          </cell>
          <cell r="V51">
            <v>0</v>
          </cell>
          <cell r="W51">
            <v>0</v>
          </cell>
          <cell r="X51">
            <v>0</v>
          </cell>
        </row>
        <row r="52">
          <cell r="A52" t="str">
            <v>---</v>
          </cell>
          <cell r="B52">
            <v>0</v>
          </cell>
          <cell r="C52" t="str">
            <v>PLW18155593</v>
          </cell>
          <cell r="D52">
            <v>0</v>
          </cell>
          <cell r="E52" t="str">
            <v>---</v>
          </cell>
          <cell r="F52">
            <v>0</v>
          </cell>
          <cell r="G52" t="str">
            <v>---</v>
          </cell>
          <cell r="H52">
            <v>0</v>
          </cell>
          <cell r="I52" t="str">
            <v>---</v>
          </cell>
          <cell r="J52">
            <v>0</v>
          </cell>
          <cell r="K52" t="str">
            <v>---</v>
          </cell>
          <cell r="L52">
            <v>0</v>
          </cell>
          <cell r="M52">
            <v>0</v>
          </cell>
          <cell r="N52">
            <v>0</v>
          </cell>
          <cell r="O52">
            <v>0</v>
          </cell>
          <cell r="P52">
            <v>0</v>
          </cell>
          <cell r="Q52">
            <v>0</v>
          </cell>
          <cell r="R52">
            <v>0</v>
          </cell>
          <cell r="S52">
            <v>0</v>
          </cell>
          <cell r="T52">
            <v>0</v>
          </cell>
          <cell r="U52">
            <v>0</v>
          </cell>
          <cell r="V52">
            <v>0</v>
          </cell>
          <cell r="W52">
            <v>0</v>
          </cell>
          <cell r="X52">
            <v>0</v>
          </cell>
        </row>
        <row r="53">
          <cell r="A53" t="str">
            <v>---</v>
          </cell>
          <cell r="B53">
            <v>0</v>
          </cell>
          <cell r="C53" t="str">
            <v>PLW18155595</v>
          </cell>
          <cell r="D53">
            <v>0</v>
          </cell>
          <cell r="E53" t="str">
            <v>---</v>
          </cell>
          <cell r="F53">
            <v>0</v>
          </cell>
          <cell r="G53" t="str">
            <v>---</v>
          </cell>
          <cell r="H53">
            <v>0</v>
          </cell>
          <cell r="I53" t="str">
            <v>---</v>
          </cell>
          <cell r="J53">
            <v>0</v>
          </cell>
          <cell r="K53" t="str">
            <v>---</v>
          </cell>
          <cell r="L53">
            <v>0</v>
          </cell>
          <cell r="M53">
            <v>0</v>
          </cell>
          <cell r="N53">
            <v>0</v>
          </cell>
          <cell r="O53">
            <v>0</v>
          </cell>
          <cell r="P53">
            <v>0</v>
          </cell>
          <cell r="Q53">
            <v>0</v>
          </cell>
          <cell r="R53">
            <v>0</v>
          </cell>
          <cell r="S53">
            <v>0</v>
          </cell>
          <cell r="T53">
            <v>0</v>
          </cell>
          <cell r="U53">
            <v>0</v>
          </cell>
          <cell r="V53">
            <v>0</v>
          </cell>
          <cell r="W53">
            <v>0</v>
          </cell>
          <cell r="X53">
            <v>0</v>
          </cell>
        </row>
        <row r="54">
          <cell r="A54" t="str">
            <v>---</v>
          </cell>
          <cell r="B54">
            <v>0</v>
          </cell>
          <cell r="C54" t="str">
            <v>PLW18155597</v>
          </cell>
          <cell r="D54">
            <v>0</v>
          </cell>
          <cell r="E54" t="str">
            <v>---</v>
          </cell>
          <cell r="F54">
            <v>0</v>
          </cell>
          <cell r="G54" t="str">
            <v>---</v>
          </cell>
          <cell r="H54">
            <v>0</v>
          </cell>
          <cell r="I54" t="str">
            <v>---</v>
          </cell>
          <cell r="J54">
            <v>0</v>
          </cell>
          <cell r="K54" t="str">
            <v>---</v>
          </cell>
          <cell r="L54">
            <v>0</v>
          </cell>
          <cell r="M54">
            <v>0</v>
          </cell>
          <cell r="N54">
            <v>0</v>
          </cell>
          <cell r="O54">
            <v>0</v>
          </cell>
          <cell r="P54">
            <v>0</v>
          </cell>
          <cell r="Q54">
            <v>0</v>
          </cell>
          <cell r="R54">
            <v>0</v>
          </cell>
          <cell r="S54">
            <v>0</v>
          </cell>
          <cell r="T54">
            <v>0</v>
          </cell>
          <cell r="U54">
            <v>0</v>
          </cell>
          <cell r="V54">
            <v>0</v>
          </cell>
          <cell r="W54">
            <v>0</v>
          </cell>
          <cell r="X54">
            <v>0</v>
          </cell>
        </row>
        <row r="55">
          <cell r="A55" t="str">
            <v>---</v>
          </cell>
          <cell r="B55">
            <v>0</v>
          </cell>
          <cell r="C55" t="str">
            <v>PLW19155598</v>
          </cell>
          <cell r="D55">
            <v>0</v>
          </cell>
          <cell r="E55" t="str">
            <v>---</v>
          </cell>
          <cell r="F55">
            <v>0</v>
          </cell>
          <cell r="G55" t="str">
            <v>---</v>
          </cell>
          <cell r="H55">
            <v>0</v>
          </cell>
          <cell r="I55" t="str">
            <v>---</v>
          </cell>
          <cell r="J55">
            <v>0</v>
          </cell>
          <cell r="K55" t="str">
            <v>---</v>
          </cell>
          <cell r="L55">
            <v>0</v>
          </cell>
          <cell r="M55">
            <v>0</v>
          </cell>
          <cell r="N55">
            <v>0</v>
          </cell>
          <cell r="O55">
            <v>0</v>
          </cell>
          <cell r="P55">
            <v>0</v>
          </cell>
          <cell r="Q55">
            <v>0</v>
          </cell>
          <cell r="R55">
            <v>0</v>
          </cell>
          <cell r="S55">
            <v>0</v>
          </cell>
          <cell r="T55">
            <v>0</v>
          </cell>
          <cell r="U55">
            <v>0</v>
          </cell>
          <cell r="V55">
            <v>0</v>
          </cell>
          <cell r="W55">
            <v>0</v>
          </cell>
          <cell r="X55">
            <v>0</v>
          </cell>
        </row>
        <row r="56">
          <cell r="A56" t="str">
            <v>---</v>
          </cell>
          <cell r="B56">
            <v>0</v>
          </cell>
          <cell r="C56" t="str">
            <v>PLW19155599</v>
          </cell>
          <cell r="D56">
            <v>0</v>
          </cell>
          <cell r="E56" t="str">
            <v>---</v>
          </cell>
          <cell r="F56">
            <v>0</v>
          </cell>
          <cell r="G56" t="str">
            <v>---</v>
          </cell>
          <cell r="H56">
            <v>0</v>
          </cell>
          <cell r="I56" t="str">
            <v>---</v>
          </cell>
          <cell r="J56">
            <v>0</v>
          </cell>
          <cell r="K56" t="str">
            <v>---</v>
          </cell>
          <cell r="L56">
            <v>0</v>
          </cell>
          <cell r="M56">
            <v>0</v>
          </cell>
          <cell r="N56">
            <v>0</v>
          </cell>
          <cell r="O56">
            <v>0</v>
          </cell>
          <cell r="P56">
            <v>0</v>
          </cell>
          <cell r="Q56">
            <v>0</v>
          </cell>
          <cell r="R56">
            <v>0</v>
          </cell>
          <cell r="S56">
            <v>0</v>
          </cell>
          <cell r="T56">
            <v>0</v>
          </cell>
          <cell r="U56">
            <v>0</v>
          </cell>
          <cell r="V56">
            <v>0</v>
          </cell>
          <cell r="W56">
            <v>0</v>
          </cell>
          <cell r="X56">
            <v>0</v>
          </cell>
        </row>
        <row r="57">
          <cell r="A57" t="str">
            <v>---</v>
          </cell>
          <cell r="B57">
            <v>0</v>
          </cell>
          <cell r="C57" t="str">
            <v>PLW19155601</v>
          </cell>
          <cell r="D57">
            <v>0</v>
          </cell>
          <cell r="E57" t="str">
            <v>---</v>
          </cell>
          <cell r="F57">
            <v>0</v>
          </cell>
          <cell r="G57" t="str">
            <v>---</v>
          </cell>
          <cell r="H57">
            <v>0</v>
          </cell>
          <cell r="I57" t="str">
            <v>---</v>
          </cell>
          <cell r="J57">
            <v>0</v>
          </cell>
          <cell r="K57" t="str">
            <v>---</v>
          </cell>
          <cell r="L57">
            <v>0</v>
          </cell>
          <cell r="M57">
            <v>0</v>
          </cell>
          <cell r="N57">
            <v>0</v>
          </cell>
          <cell r="O57">
            <v>0</v>
          </cell>
          <cell r="P57">
            <v>0</v>
          </cell>
          <cell r="Q57">
            <v>0</v>
          </cell>
          <cell r="R57">
            <v>0</v>
          </cell>
          <cell r="S57">
            <v>0</v>
          </cell>
          <cell r="T57">
            <v>0</v>
          </cell>
          <cell r="U57">
            <v>0</v>
          </cell>
          <cell r="V57">
            <v>0</v>
          </cell>
          <cell r="W57">
            <v>0</v>
          </cell>
          <cell r="X57">
            <v>0</v>
          </cell>
        </row>
        <row r="58">
          <cell r="A58" t="str">
            <v>---</v>
          </cell>
          <cell r="B58">
            <v>0</v>
          </cell>
          <cell r="C58" t="str">
            <v>PLW19155602</v>
          </cell>
          <cell r="D58">
            <v>0</v>
          </cell>
          <cell r="E58" t="str">
            <v>---</v>
          </cell>
          <cell r="F58">
            <v>0</v>
          </cell>
          <cell r="G58" t="str">
            <v>---</v>
          </cell>
          <cell r="H58">
            <v>0</v>
          </cell>
          <cell r="I58" t="str">
            <v>---</v>
          </cell>
          <cell r="J58">
            <v>0</v>
          </cell>
          <cell r="K58" t="str">
            <v>---</v>
          </cell>
          <cell r="L58">
            <v>0</v>
          </cell>
          <cell r="M58">
            <v>0</v>
          </cell>
          <cell r="N58">
            <v>0</v>
          </cell>
          <cell r="O58">
            <v>0</v>
          </cell>
          <cell r="P58">
            <v>0</v>
          </cell>
          <cell r="Q58">
            <v>0</v>
          </cell>
          <cell r="R58">
            <v>0</v>
          </cell>
          <cell r="S58">
            <v>0</v>
          </cell>
          <cell r="T58">
            <v>0</v>
          </cell>
          <cell r="U58">
            <v>0</v>
          </cell>
          <cell r="V58">
            <v>0</v>
          </cell>
          <cell r="W58">
            <v>0</v>
          </cell>
          <cell r="X58">
            <v>0</v>
          </cell>
        </row>
        <row r="59">
          <cell r="A59" t="str">
            <v>---</v>
          </cell>
          <cell r="B59">
            <v>0</v>
          </cell>
          <cell r="C59" t="str">
            <v>PLW19155603</v>
          </cell>
          <cell r="D59">
            <v>0</v>
          </cell>
          <cell r="E59" t="str">
            <v>---</v>
          </cell>
          <cell r="F59">
            <v>0</v>
          </cell>
          <cell r="G59" t="str">
            <v>---</v>
          </cell>
          <cell r="H59">
            <v>0</v>
          </cell>
          <cell r="I59" t="str">
            <v>---</v>
          </cell>
          <cell r="J59">
            <v>0</v>
          </cell>
          <cell r="K59" t="str">
            <v>---</v>
          </cell>
          <cell r="L59">
            <v>0</v>
          </cell>
          <cell r="M59">
            <v>0</v>
          </cell>
          <cell r="N59">
            <v>0</v>
          </cell>
          <cell r="O59">
            <v>0</v>
          </cell>
          <cell r="P59">
            <v>0</v>
          </cell>
          <cell r="Q59">
            <v>0</v>
          </cell>
          <cell r="R59">
            <v>0</v>
          </cell>
          <cell r="S59">
            <v>0</v>
          </cell>
          <cell r="T59">
            <v>0</v>
          </cell>
          <cell r="U59">
            <v>0</v>
          </cell>
          <cell r="V59">
            <v>0</v>
          </cell>
          <cell r="W59">
            <v>0</v>
          </cell>
          <cell r="X59">
            <v>0</v>
          </cell>
        </row>
        <row r="60">
          <cell r="A60" t="str">
            <v>---</v>
          </cell>
          <cell r="B60">
            <v>0</v>
          </cell>
          <cell r="C60" t="str">
            <v>PLW31141503</v>
          </cell>
          <cell r="D60">
            <v>0</v>
          </cell>
          <cell r="E60" t="str">
            <v>---</v>
          </cell>
          <cell r="F60">
            <v>0</v>
          </cell>
          <cell r="G60" t="str">
            <v>---</v>
          </cell>
          <cell r="H60">
            <v>0</v>
          </cell>
          <cell r="I60" t="str">
            <v>---</v>
          </cell>
          <cell r="J60">
            <v>0</v>
          </cell>
          <cell r="K60" t="str">
            <v>---</v>
          </cell>
          <cell r="L60">
            <v>0</v>
          </cell>
          <cell r="M60">
            <v>0</v>
          </cell>
          <cell r="N60">
            <v>0</v>
          </cell>
          <cell r="O60">
            <v>0</v>
          </cell>
          <cell r="P60">
            <v>0</v>
          </cell>
          <cell r="Q60">
            <v>0</v>
          </cell>
          <cell r="R60">
            <v>0</v>
          </cell>
          <cell r="S60">
            <v>0</v>
          </cell>
          <cell r="T60">
            <v>0</v>
          </cell>
          <cell r="U60">
            <v>0</v>
          </cell>
          <cell r="V60">
            <v>0</v>
          </cell>
          <cell r="W60">
            <v>0</v>
          </cell>
          <cell r="X60">
            <v>0</v>
          </cell>
        </row>
        <row r="61">
          <cell r="A61" t="str">
            <v>---</v>
          </cell>
          <cell r="B61">
            <v>0</v>
          </cell>
          <cell r="C61" t="str">
            <v>PLW31141505</v>
          </cell>
          <cell r="D61">
            <v>0</v>
          </cell>
          <cell r="E61" t="str">
            <v>---</v>
          </cell>
          <cell r="F61">
            <v>0</v>
          </cell>
          <cell r="G61" t="str">
            <v>---</v>
          </cell>
          <cell r="H61">
            <v>0</v>
          </cell>
          <cell r="I61" t="str">
            <v>---</v>
          </cell>
          <cell r="J61">
            <v>0</v>
          </cell>
          <cell r="K61" t="str">
            <v>---</v>
          </cell>
          <cell r="L61">
            <v>0</v>
          </cell>
          <cell r="M61">
            <v>0</v>
          </cell>
          <cell r="N61">
            <v>0</v>
          </cell>
          <cell r="O61">
            <v>0</v>
          </cell>
          <cell r="P61">
            <v>0</v>
          </cell>
          <cell r="Q61">
            <v>0</v>
          </cell>
          <cell r="R61">
            <v>0</v>
          </cell>
          <cell r="S61">
            <v>0</v>
          </cell>
          <cell r="T61">
            <v>0</v>
          </cell>
          <cell r="U61">
            <v>0</v>
          </cell>
          <cell r="V61">
            <v>0</v>
          </cell>
          <cell r="W61">
            <v>0</v>
          </cell>
          <cell r="X61">
            <v>0</v>
          </cell>
        </row>
        <row r="62">
          <cell r="A62" t="str">
            <v>---</v>
          </cell>
          <cell r="B62">
            <v>0</v>
          </cell>
          <cell r="C62" t="str">
            <v>PLW31141506</v>
          </cell>
          <cell r="D62">
            <v>0</v>
          </cell>
          <cell r="E62" t="str">
            <v>---</v>
          </cell>
          <cell r="F62">
            <v>0</v>
          </cell>
          <cell r="G62" t="str">
            <v>---</v>
          </cell>
          <cell r="H62">
            <v>0</v>
          </cell>
          <cell r="I62" t="str">
            <v>---</v>
          </cell>
          <cell r="J62">
            <v>0</v>
          </cell>
          <cell r="K62" t="str">
            <v>---</v>
          </cell>
          <cell r="L62">
            <v>0</v>
          </cell>
          <cell r="M62">
            <v>0</v>
          </cell>
          <cell r="N62">
            <v>0</v>
          </cell>
          <cell r="O62">
            <v>0</v>
          </cell>
          <cell r="P62">
            <v>0</v>
          </cell>
          <cell r="Q62">
            <v>0</v>
          </cell>
          <cell r="R62">
            <v>0</v>
          </cell>
          <cell r="S62">
            <v>0</v>
          </cell>
          <cell r="T62">
            <v>0</v>
          </cell>
          <cell r="U62">
            <v>0</v>
          </cell>
          <cell r="V62">
            <v>0</v>
          </cell>
          <cell r="W62">
            <v>0</v>
          </cell>
          <cell r="X62">
            <v>0</v>
          </cell>
        </row>
        <row r="63">
          <cell r="A63" t="str">
            <v>---</v>
          </cell>
          <cell r="B63">
            <v>0</v>
          </cell>
          <cell r="C63" t="str">
            <v>PLW31141507</v>
          </cell>
          <cell r="D63">
            <v>0</v>
          </cell>
          <cell r="E63" t="str">
            <v>---</v>
          </cell>
          <cell r="F63">
            <v>0</v>
          </cell>
          <cell r="G63" t="str">
            <v>---</v>
          </cell>
          <cell r="H63">
            <v>0</v>
          </cell>
          <cell r="I63" t="str">
            <v>---</v>
          </cell>
          <cell r="J63">
            <v>0</v>
          </cell>
          <cell r="K63" t="str">
            <v>---</v>
          </cell>
          <cell r="L63">
            <v>0</v>
          </cell>
          <cell r="M63">
            <v>0</v>
          </cell>
          <cell r="N63">
            <v>0</v>
          </cell>
          <cell r="O63">
            <v>0</v>
          </cell>
          <cell r="P63">
            <v>0</v>
          </cell>
          <cell r="Q63">
            <v>0</v>
          </cell>
          <cell r="R63">
            <v>0</v>
          </cell>
          <cell r="S63">
            <v>0</v>
          </cell>
          <cell r="T63">
            <v>0</v>
          </cell>
          <cell r="U63">
            <v>0</v>
          </cell>
          <cell r="V63">
            <v>0</v>
          </cell>
          <cell r="W63">
            <v>0</v>
          </cell>
          <cell r="X63">
            <v>0</v>
          </cell>
        </row>
        <row r="64">
          <cell r="A64" t="str">
            <v>---</v>
          </cell>
          <cell r="B64">
            <v>0</v>
          </cell>
          <cell r="C64" t="str">
            <v>PLW31141510</v>
          </cell>
          <cell r="D64">
            <v>0</v>
          </cell>
          <cell r="E64" t="str">
            <v>---</v>
          </cell>
          <cell r="F64">
            <v>0</v>
          </cell>
          <cell r="G64" t="str">
            <v>---</v>
          </cell>
          <cell r="H64">
            <v>0</v>
          </cell>
          <cell r="I64" t="str">
            <v>---</v>
          </cell>
          <cell r="J64">
            <v>0</v>
          </cell>
          <cell r="K64" t="str">
            <v>---</v>
          </cell>
          <cell r="L64">
            <v>0</v>
          </cell>
          <cell r="M64">
            <v>0</v>
          </cell>
          <cell r="N64">
            <v>0</v>
          </cell>
          <cell r="O64">
            <v>0</v>
          </cell>
          <cell r="P64">
            <v>0</v>
          </cell>
          <cell r="Q64">
            <v>0</v>
          </cell>
          <cell r="R64">
            <v>0</v>
          </cell>
          <cell r="S64">
            <v>0</v>
          </cell>
          <cell r="T64">
            <v>0</v>
          </cell>
          <cell r="U64">
            <v>0</v>
          </cell>
          <cell r="V64">
            <v>0</v>
          </cell>
          <cell r="W64">
            <v>0</v>
          </cell>
          <cell r="X64">
            <v>0</v>
          </cell>
        </row>
        <row r="65">
          <cell r="A65" t="str">
            <v>---</v>
          </cell>
          <cell r="B65">
            <v>0</v>
          </cell>
          <cell r="C65" t="str">
            <v>PLW45141874</v>
          </cell>
          <cell r="D65">
            <v>0</v>
          </cell>
          <cell r="E65" t="str">
            <v>---</v>
          </cell>
          <cell r="F65">
            <v>0</v>
          </cell>
          <cell r="G65" t="str">
            <v>---</v>
          </cell>
          <cell r="H65">
            <v>0</v>
          </cell>
          <cell r="I65" t="str">
            <v>---</v>
          </cell>
          <cell r="J65">
            <v>0</v>
          </cell>
          <cell r="K65" t="str">
            <v>---</v>
          </cell>
          <cell r="L65">
            <v>0</v>
          </cell>
          <cell r="M65">
            <v>0</v>
          </cell>
          <cell r="N65">
            <v>0</v>
          </cell>
          <cell r="O65">
            <v>0</v>
          </cell>
          <cell r="P65">
            <v>0</v>
          </cell>
          <cell r="Q65">
            <v>0</v>
          </cell>
          <cell r="R65">
            <v>0</v>
          </cell>
          <cell r="S65">
            <v>0</v>
          </cell>
          <cell r="T65">
            <v>0</v>
          </cell>
          <cell r="U65">
            <v>0</v>
          </cell>
          <cell r="V65">
            <v>0</v>
          </cell>
          <cell r="W65">
            <v>0</v>
          </cell>
          <cell r="X65">
            <v>0</v>
          </cell>
        </row>
        <row r="66">
          <cell r="A66" t="str">
            <v>---</v>
          </cell>
          <cell r="B66">
            <v>0</v>
          </cell>
          <cell r="C66" t="str">
            <v>PLW45141875</v>
          </cell>
          <cell r="D66">
            <v>0</v>
          </cell>
          <cell r="E66" t="str">
            <v>---</v>
          </cell>
          <cell r="F66">
            <v>0</v>
          </cell>
          <cell r="G66" t="str">
            <v>---</v>
          </cell>
          <cell r="H66">
            <v>0</v>
          </cell>
          <cell r="I66" t="str">
            <v>---</v>
          </cell>
          <cell r="J66">
            <v>0</v>
          </cell>
          <cell r="K66" t="str">
            <v>---</v>
          </cell>
          <cell r="L66">
            <v>0</v>
          </cell>
          <cell r="M66">
            <v>0</v>
          </cell>
          <cell r="N66">
            <v>0</v>
          </cell>
          <cell r="O66">
            <v>0</v>
          </cell>
          <cell r="P66">
            <v>0</v>
          </cell>
          <cell r="Q66">
            <v>0</v>
          </cell>
          <cell r="R66">
            <v>0</v>
          </cell>
          <cell r="S66">
            <v>0</v>
          </cell>
          <cell r="T66">
            <v>0</v>
          </cell>
          <cell r="U66">
            <v>0</v>
          </cell>
          <cell r="V66">
            <v>0</v>
          </cell>
          <cell r="W66">
            <v>0</v>
          </cell>
          <cell r="X66">
            <v>0</v>
          </cell>
        </row>
        <row r="67">
          <cell r="A67" t="str">
            <v>---</v>
          </cell>
          <cell r="B67">
            <v>0</v>
          </cell>
          <cell r="C67" t="str">
            <v>PLW45141877</v>
          </cell>
          <cell r="D67">
            <v>0</v>
          </cell>
          <cell r="E67" t="str">
            <v>---</v>
          </cell>
          <cell r="F67">
            <v>0</v>
          </cell>
          <cell r="G67" t="str">
            <v>---</v>
          </cell>
          <cell r="H67">
            <v>0</v>
          </cell>
          <cell r="I67" t="str">
            <v>---</v>
          </cell>
          <cell r="J67">
            <v>0</v>
          </cell>
          <cell r="K67" t="str">
            <v>---</v>
          </cell>
          <cell r="L67">
            <v>0</v>
          </cell>
          <cell r="M67">
            <v>0</v>
          </cell>
          <cell r="N67">
            <v>0</v>
          </cell>
          <cell r="O67">
            <v>0</v>
          </cell>
          <cell r="P67">
            <v>0</v>
          </cell>
          <cell r="Q67">
            <v>0</v>
          </cell>
          <cell r="R67">
            <v>0</v>
          </cell>
          <cell r="S67">
            <v>0</v>
          </cell>
          <cell r="T67">
            <v>0</v>
          </cell>
          <cell r="U67">
            <v>0</v>
          </cell>
          <cell r="V67">
            <v>0</v>
          </cell>
          <cell r="W67">
            <v>0</v>
          </cell>
          <cell r="X67">
            <v>0</v>
          </cell>
        </row>
        <row r="68">
          <cell r="A68" t="str">
            <v>---</v>
          </cell>
          <cell r="B68">
            <v>0</v>
          </cell>
          <cell r="C68" t="str">
            <v>PLW45141879</v>
          </cell>
          <cell r="D68">
            <v>0</v>
          </cell>
          <cell r="E68" t="str">
            <v>---</v>
          </cell>
          <cell r="F68">
            <v>0</v>
          </cell>
          <cell r="G68" t="str">
            <v>---</v>
          </cell>
          <cell r="H68">
            <v>0</v>
          </cell>
          <cell r="I68" t="str">
            <v>---</v>
          </cell>
          <cell r="J68">
            <v>0</v>
          </cell>
          <cell r="K68" t="str">
            <v>---</v>
          </cell>
          <cell r="L68">
            <v>0</v>
          </cell>
          <cell r="M68">
            <v>0</v>
          </cell>
          <cell r="N68">
            <v>0</v>
          </cell>
          <cell r="O68">
            <v>0</v>
          </cell>
          <cell r="P68">
            <v>0</v>
          </cell>
          <cell r="Q68">
            <v>0</v>
          </cell>
          <cell r="R68">
            <v>0</v>
          </cell>
          <cell r="S68">
            <v>0</v>
          </cell>
          <cell r="T68">
            <v>0</v>
          </cell>
          <cell r="U68">
            <v>0</v>
          </cell>
          <cell r="V68">
            <v>0</v>
          </cell>
          <cell r="W68">
            <v>0</v>
          </cell>
          <cell r="X68">
            <v>0</v>
          </cell>
        </row>
        <row r="69">
          <cell r="A69" t="str">
            <v>---</v>
          </cell>
          <cell r="B69">
            <v>0</v>
          </cell>
          <cell r="C69" t="str">
            <v>PLW45141880</v>
          </cell>
          <cell r="D69">
            <v>0</v>
          </cell>
          <cell r="E69" t="str">
            <v>---</v>
          </cell>
          <cell r="F69">
            <v>0</v>
          </cell>
          <cell r="G69" t="str">
            <v>---</v>
          </cell>
          <cell r="H69">
            <v>0</v>
          </cell>
          <cell r="I69" t="str">
            <v>---</v>
          </cell>
          <cell r="J69">
            <v>0</v>
          </cell>
          <cell r="K69" t="str">
            <v>---</v>
          </cell>
          <cell r="L69">
            <v>0</v>
          </cell>
          <cell r="M69">
            <v>0</v>
          </cell>
          <cell r="N69">
            <v>0</v>
          </cell>
          <cell r="O69">
            <v>0</v>
          </cell>
          <cell r="P69">
            <v>0</v>
          </cell>
          <cell r="Q69">
            <v>0</v>
          </cell>
          <cell r="R69">
            <v>0</v>
          </cell>
          <cell r="S69">
            <v>0</v>
          </cell>
          <cell r="T69">
            <v>0</v>
          </cell>
          <cell r="U69">
            <v>0</v>
          </cell>
          <cell r="V69">
            <v>0</v>
          </cell>
          <cell r="W69">
            <v>0</v>
          </cell>
          <cell r="X69">
            <v>0</v>
          </cell>
        </row>
        <row r="70">
          <cell r="A70" t="str">
            <v>---</v>
          </cell>
          <cell r="B70">
            <v>0</v>
          </cell>
          <cell r="C70" t="str">
            <v>PLW45141881</v>
          </cell>
          <cell r="D70">
            <v>0</v>
          </cell>
          <cell r="E70" t="str">
            <v>---</v>
          </cell>
          <cell r="F70">
            <v>0</v>
          </cell>
          <cell r="G70" t="str">
            <v>---</v>
          </cell>
          <cell r="H70">
            <v>0</v>
          </cell>
          <cell r="I70" t="str">
            <v>---</v>
          </cell>
          <cell r="J70">
            <v>0</v>
          </cell>
          <cell r="K70" t="str">
            <v>---</v>
          </cell>
          <cell r="L70">
            <v>0</v>
          </cell>
          <cell r="M70">
            <v>0</v>
          </cell>
          <cell r="N70">
            <v>0</v>
          </cell>
          <cell r="O70">
            <v>0</v>
          </cell>
          <cell r="P70">
            <v>0</v>
          </cell>
          <cell r="Q70">
            <v>0</v>
          </cell>
          <cell r="R70">
            <v>0</v>
          </cell>
          <cell r="S70">
            <v>0</v>
          </cell>
          <cell r="T70">
            <v>0</v>
          </cell>
          <cell r="U70">
            <v>0</v>
          </cell>
          <cell r="V70">
            <v>0</v>
          </cell>
          <cell r="W70">
            <v>0</v>
          </cell>
          <cell r="X70">
            <v>0</v>
          </cell>
        </row>
        <row r="71">
          <cell r="A71" t="str">
            <v>---</v>
          </cell>
          <cell r="B71">
            <v>0</v>
          </cell>
          <cell r="C71" t="str">
            <v>PLW45141884</v>
          </cell>
          <cell r="D71">
            <v>0</v>
          </cell>
          <cell r="E71" t="str">
            <v>---</v>
          </cell>
          <cell r="F71">
            <v>0</v>
          </cell>
          <cell r="G71" t="str">
            <v>---</v>
          </cell>
          <cell r="H71">
            <v>0</v>
          </cell>
          <cell r="I71" t="str">
            <v>---</v>
          </cell>
          <cell r="J71">
            <v>0</v>
          </cell>
          <cell r="K71" t="str">
            <v>---</v>
          </cell>
          <cell r="L71">
            <v>0</v>
          </cell>
          <cell r="M71">
            <v>0</v>
          </cell>
          <cell r="N71">
            <v>0</v>
          </cell>
          <cell r="O71">
            <v>0</v>
          </cell>
          <cell r="P71">
            <v>0</v>
          </cell>
          <cell r="Q71">
            <v>0</v>
          </cell>
          <cell r="R71">
            <v>0</v>
          </cell>
          <cell r="S71">
            <v>0</v>
          </cell>
          <cell r="T71">
            <v>0</v>
          </cell>
          <cell r="U71">
            <v>0</v>
          </cell>
          <cell r="V71">
            <v>0</v>
          </cell>
          <cell r="W71">
            <v>0</v>
          </cell>
          <cell r="X71">
            <v>0</v>
          </cell>
        </row>
        <row r="72">
          <cell r="A72" t="str">
            <v>---</v>
          </cell>
          <cell r="B72">
            <v>0</v>
          </cell>
          <cell r="C72" t="str">
            <v>PLW45141890</v>
          </cell>
          <cell r="D72">
            <v>0</v>
          </cell>
          <cell r="E72" t="str">
            <v>---</v>
          </cell>
          <cell r="F72">
            <v>0</v>
          </cell>
          <cell r="G72" t="str">
            <v>---</v>
          </cell>
          <cell r="H72">
            <v>0</v>
          </cell>
          <cell r="I72" t="str">
            <v>---</v>
          </cell>
          <cell r="J72">
            <v>0</v>
          </cell>
          <cell r="K72" t="str">
            <v>---</v>
          </cell>
          <cell r="L72">
            <v>0</v>
          </cell>
          <cell r="M72">
            <v>0</v>
          </cell>
          <cell r="N72">
            <v>0</v>
          </cell>
          <cell r="O72">
            <v>0</v>
          </cell>
          <cell r="P72">
            <v>0</v>
          </cell>
          <cell r="Q72">
            <v>0</v>
          </cell>
          <cell r="R72">
            <v>0</v>
          </cell>
          <cell r="S72">
            <v>0</v>
          </cell>
          <cell r="T72">
            <v>0</v>
          </cell>
          <cell r="U72">
            <v>0</v>
          </cell>
          <cell r="V72">
            <v>0</v>
          </cell>
          <cell r="W72">
            <v>0</v>
          </cell>
          <cell r="X72">
            <v>0</v>
          </cell>
        </row>
        <row r="73">
          <cell r="A73" t="str">
            <v>---</v>
          </cell>
          <cell r="B73">
            <v>0</v>
          </cell>
          <cell r="C73" t="str">
            <v>PLW45141892</v>
          </cell>
          <cell r="D73">
            <v>0</v>
          </cell>
          <cell r="E73" t="str">
            <v>---</v>
          </cell>
          <cell r="F73">
            <v>0</v>
          </cell>
          <cell r="G73" t="str">
            <v>---</v>
          </cell>
          <cell r="H73">
            <v>0</v>
          </cell>
          <cell r="I73" t="str">
            <v>---</v>
          </cell>
          <cell r="J73">
            <v>0</v>
          </cell>
          <cell r="K73" t="str">
            <v>---</v>
          </cell>
          <cell r="L73">
            <v>0</v>
          </cell>
          <cell r="M73">
            <v>0</v>
          </cell>
          <cell r="N73">
            <v>0</v>
          </cell>
          <cell r="O73">
            <v>0</v>
          </cell>
          <cell r="P73">
            <v>0</v>
          </cell>
          <cell r="Q73">
            <v>0</v>
          </cell>
          <cell r="R73">
            <v>0</v>
          </cell>
          <cell r="S73">
            <v>0</v>
          </cell>
          <cell r="T73">
            <v>0</v>
          </cell>
          <cell r="U73">
            <v>0</v>
          </cell>
          <cell r="V73">
            <v>0</v>
          </cell>
          <cell r="W73">
            <v>0</v>
          </cell>
          <cell r="X73">
            <v>0</v>
          </cell>
        </row>
        <row r="74">
          <cell r="A74" t="str">
            <v>---</v>
          </cell>
          <cell r="B74">
            <v>0</v>
          </cell>
          <cell r="C74" t="str">
            <v>PLW45141893</v>
          </cell>
          <cell r="D74">
            <v>0</v>
          </cell>
          <cell r="E74" t="str">
            <v>---</v>
          </cell>
          <cell r="F74">
            <v>0</v>
          </cell>
          <cell r="G74" t="str">
            <v>---</v>
          </cell>
          <cell r="H74">
            <v>0</v>
          </cell>
          <cell r="I74" t="str">
            <v>---</v>
          </cell>
          <cell r="J74">
            <v>0</v>
          </cell>
          <cell r="K74" t="str">
            <v>---</v>
          </cell>
          <cell r="L74">
            <v>0</v>
          </cell>
          <cell r="M74">
            <v>0</v>
          </cell>
          <cell r="N74">
            <v>0</v>
          </cell>
          <cell r="O74">
            <v>0</v>
          </cell>
          <cell r="P74">
            <v>0</v>
          </cell>
          <cell r="Q74">
            <v>0</v>
          </cell>
          <cell r="R74">
            <v>0</v>
          </cell>
          <cell r="S74">
            <v>0</v>
          </cell>
          <cell r="T74">
            <v>0</v>
          </cell>
          <cell r="U74">
            <v>0</v>
          </cell>
          <cell r="V74">
            <v>0</v>
          </cell>
          <cell r="W74">
            <v>0</v>
          </cell>
          <cell r="X74">
            <v>0</v>
          </cell>
        </row>
        <row r="75">
          <cell r="A75" t="str">
            <v>---</v>
          </cell>
          <cell r="B75">
            <v>0</v>
          </cell>
          <cell r="C75" t="str">
            <v>PLW45141894</v>
          </cell>
          <cell r="D75">
            <v>0</v>
          </cell>
          <cell r="E75" t="str">
            <v>---</v>
          </cell>
          <cell r="F75">
            <v>0</v>
          </cell>
          <cell r="G75" t="str">
            <v>---</v>
          </cell>
          <cell r="H75">
            <v>0</v>
          </cell>
          <cell r="I75" t="str">
            <v>---</v>
          </cell>
          <cell r="J75">
            <v>0</v>
          </cell>
          <cell r="K75" t="str">
            <v>---</v>
          </cell>
          <cell r="L75">
            <v>0</v>
          </cell>
          <cell r="M75">
            <v>0</v>
          </cell>
          <cell r="N75">
            <v>0</v>
          </cell>
          <cell r="O75">
            <v>0</v>
          </cell>
          <cell r="P75">
            <v>0</v>
          </cell>
          <cell r="Q75">
            <v>0</v>
          </cell>
          <cell r="R75">
            <v>0</v>
          </cell>
          <cell r="S75">
            <v>0</v>
          </cell>
          <cell r="T75">
            <v>0</v>
          </cell>
          <cell r="U75">
            <v>0</v>
          </cell>
          <cell r="V75">
            <v>0</v>
          </cell>
          <cell r="W75">
            <v>0</v>
          </cell>
          <cell r="X75">
            <v>0</v>
          </cell>
        </row>
        <row r="76">
          <cell r="A76" t="str">
            <v>---</v>
          </cell>
          <cell r="B76">
            <v>0</v>
          </cell>
          <cell r="C76" t="str">
            <v>PLW45141895</v>
          </cell>
          <cell r="D76">
            <v>0</v>
          </cell>
          <cell r="E76" t="str">
            <v>---</v>
          </cell>
          <cell r="F76">
            <v>0</v>
          </cell>
          <cell r="G76" t="str">
            <v>---</v>
          </cell>
          <cell r="H76">
            <v>0</v>
          </cell>
          <cell r="I76" t="str">
            <v>---</v>
          </cell>
          <cell r="J76">
            <v>0</v>
          </cell>
          <cell r="K76" t="str">
            <v>---</v>
          </cell>
          <cell r="L76">
            <v>0</v>
          </cell>
          <cell r="M76">
            <v>0</v>
          </cell>
          <cell r="N76">
            <v>0</v>
          </cell>
          <cell r="O76">
            <v>0</v>
          </cell>
          <cell r="P76">
            <v>0</v>
          </cell>
          <cell r="Q76">
            <v>0</v>
          </cell>
          <cell r="R76">
            <v>0</v>
          </cell>
          <cell r="S76">
            <v>0</v>
          </cell>
          <cell r="T76">
            <v>0</v>
          </cell>
          <cell r="U76">
            <v>0</v>
          </cell>
          <cell r="V76">
            <v>0</v>
          </cell>
          <cell r="W76">
            <v>0</v>
          </cell>
          <cell r="X76">
            <v>0</v>
          </cell>
        </row>
        <row r="77">
          <cell r="A77" t="str">
            <v>---</v>
          </cell>
          <cell r="B77">
            <v>0</v>
          </cell>
          <cell r="C77" t="str">
            <v>PLW45141896</v>
          </cell>
          <cell r="D77">
            <v>0</v>
          </cell>
          <cell r="E77" t="str">
            <v>---</v>
          </cell>
          <cell r="F77">
            <v>0</v>
          </cell>
          <cell r="G77" t="str">
            <v>---</v>
          </cell>
          <cell r="H77">
            <v>0</v>
          </cell>
          <cell r="I77" t="str">
            <v>---</v>
          </cell>
          <cell r="J77">
            <v>0</v>
          </cell>
          <cell r="K77" t="str">
            <v>---</v>
          </cell>
          <cell r="L77">
            <v>0</v>
          </cell>
          <cell r="M77">
            <v>0</v>
          </cell>
          <cell r="N77">
            <v>0</v>
          </cell>
          <cell r="O77">
            <v>0</v>
          </cell>
          <cell r="P77">
            <v>0</v>
          </cell>
          <cell r="Q77">
            <v>0</v>
          </cell>
          <cell r="R77">
            <v>0</v>
          </cell>
          <cell r="S77">
            <v>0</v>
          </cell>
          <cell r="T77">
            <v>0</v>
          </cell>
          <cell r="U77">
            <v>0</v>
          </cell>
          <cell r="V77">
            <v>0</v>
          </cell>
          <cell r="W77">
            <v>0</v>
          </cell>
          <cell r="X77">
            <v>0</v>
          </cell>
        </row>
        <row r="78">
          <cell r="A78" t="str">
            <v>---</v>
          </cell>
          <cell r="B78">
            <v>0</v>
          </cell>
          <cell r="C78" t="str">
            <v>---</v>
          </cell>
          <cell r="D78">
            <v>0</v>
          </cell>
          <cell r="E78" t="str">
            <v>---</v>
          </cell>
          <cell r="F78">
            <v>0</v>
          </cell>
          <cell r="G78" t="str">
            <v>---</v>
          </cell>
          <cell r="H78">
            <v>0</v>
          </cell>
          <cell r="I78" t="str">
            <v>---</v>
          </cell>
          <cell r="J78">
            <v>0</v>
          </cell>
          <cell r="K78" t="str">
            <v>---</v>
          </cell>
          <cell r="L78">
            <v>0</v>
          </cell>
          <cell r="M78">
            <v>0</v>
          </cell>
          <cell r="N78">
            <v>0</v>
          </cell>
          <cell r="O78">
            <v>0</v>
          </cell>
          <cell r="P78">
            <v>0</v>
          </cell>
          <cell r="Q78">
            <v>0</v>
          </cell>
          <cell r="R78">
            <v>0</v>
          </cell>
          <cell r="S78">
            <v>0</v>
          </cell>
          <cell r="T78">
            <v>0</v>
          </cell>
          <cell r="U78">
            <v>0</v>
          </cell>
          <cell r="V78">
            <v>0</v>
          </cell>
          <cell r="W78">
            <v>0</v>
          </cell>
          <cell r="X78">
            <v>0</v>
          </cell>
        </row>
        <row r="79">
          <cell r="A79" t="str">
            <v>---</v>
          </cell>
          <cell r="B79">
            <v>0</v>
          </cell>
          <cell r="C79" t="str">
            <v>---</v>
          </cell>
          <cell r="D79">
            <v>0</v>
          </cell>
          <cell r="E79" t="str">
            <v>---</v>
          </cell>
          <cell r="F79">
            <v>0</v>
          </cell>
          <cell r="G79" t="str">
            <v>---</v>
          </cell>
          <cell r="H79">
            <v>0</v>
          </cell>
          <cell r="I79" t="str">
            <v>---</v>
          </cell>
          <cell r="J79">
            <v>0</v>
          </cell>
          <cell r="K79" t="str">
            <v>---</v>
          </cell>
          <cell r="L79">
            <v>0</v>
          </cell>
          <cell r="M79">
            <v>0</v>
          </cell>
          <cell r="N79">
            <v>0</v>
          </cell>
          <cell r="O79">
            <v>0</v>
          </cell>
          <cell r="P79">
            <v>0</v>
          </cell>
          <cell r="Q79">
            <v>0</v>
          </cell>
          <cell r="R79">
            <v>0</v>
          </cell>
          <cell r="S79">
            <v>0</v>
          </cell>
          <cell r="T79">
            <v>0</v>
          </cell>
          <cell r="U79">
            <v>0</v>
          </cell>
          <cell r="V79">
            <v>0</v>
          </cell>
          <cell r="W79">
            <v>0</v>
          </cell>
          <cell r="X79">
            <v>0</v>
          </cell>
        </row>
        <row r="80">
          <cell r="A80" t="str">
            <v>---</v>
          </cell>
          <cell r="B80">
            <v>0</v>
          </cell>
          <cell r="C80" t="str">
            <v>---</v>
          </cell>
          <cell r="D80">
            <v>0</v>
          </cell>
          <cell r="E80" t="str">
            <v>---</v>
          </cell>
          <cell r="F80">
            <v>0</v>
          </cell>
          <cell r="G80" t="str">
            <v>---</v>
          </cell>
          <cell r="H80">
            <v>0</v>
          </cell>
          <cell r="I80" t="str">
            <v>---</v>
          </cell>
          <cell r="J80">
            <v>0</v>
          </cell>
          <cell r="K80" t="str">
            <v>---</v>
          </cell>
          <cell r="L80">
            <v>0</v>
          </cell>
          <cell r="M80">
            <v>0</v>
          </cell>
          <cell r="N80">
            <v>0</v>
          </cell>
          <cell r="O80">
            <v>0</v>
          </cell>
          <cell r="P80">
            <v>0</v>
          </cell>
          <cell r="Q80">
            <v>0</v>
          </cell>
          <cell r="R80">
            <v>0</v>
          </cell>
          <cell r="S80">
            <v>0</v>
          </cell>
          <cell r="T80">
            <v>0</v>
          </cell>
          <cell r="U80">
            <v>0</v>
          </cell>
          <cell r="V80">
            <v>0</v>
          </cell>
          <cell r="W80">
            <v>0</v>
          </cell>
          <cell r="X80">
            <v>0</v>
          </cell>
        </row>
        <row r="81">
          <cell r="A81" t="str">
            <v>---</v>
          </cell>
          <cell r="B81">
            <v>0</v>
          </cell>
          <cell r="C81" t="str">
            <v>---</v>
          </cell>
          <cell r="D81">
            <v>0</v>
          </cell>
          <cell r="E81" t="str">
            <v>---</v>
          </cell>
          <cell r="F81">
            <v>0</v>
          </cell>
          <cell r="G81" t="str">
            <v>---</v>
          </cell>
          <cell r="H81">
            <v>0</v>
          </cell>
          <cell r="I81" t="str">
            <v>---</v>
          </cell>
          <cell r="J81">
            <v>0</v>
          </cell>
          <cell r="K81" t="str">
            <v>---</v>
          </cell>
          <cell r="L81">
            <v>0</v>
          </cell>
          <cell r="M81">
            <v>0</v>
          </cell>
          <cell r="N81">
            <v>0</v>
          </cell>
          <cell r="O81">
            <v>0</v>
          </cell>
          <cell r="P81">
            <v>0</v>
          </cell>
          <cell r="Q81">
            <v>0</v>
          </cell>
          <cell r="R81">
            <v>0</v>
          </cell>
          <cell r="S81">
            <v>0</v>
          </cell>
          <cell r="T81">
            <v>0</v>
          </cell>
          <cell r="U81">
            <v>0</v>
          </cell>
          <cell r="V81">
            <v>0</v>
          </cell>
          <cell r="W81">
            <v>0</v>
          </cell>
          <cell r="X81">
            <v>0</v>
          </cell>
        </row>
        <row r="82">
          <cell r="A82" t="str">
            <v>---</v>
          </cell>
          <cell r="B82">
            <v>0</v>
          </cell>
          <cell r="C82" t="str">
            <v>---</v>
          </cell>
          <cell r="D82">
            <v>0</v>
          </cell>
          <cell r="E82" t="str">
            <v>---</v>
          </cell>
          <cell r="F82">
            <v>0</v>
          </cell>
          <cell r="G82" t="str">
            <v>---</v>
          </cell>
          <cell r="H82">
            <v>0</v>
          </cell>
          <cell r="I82" t="str">
            <v>---</v>
          </cell>
          <cell r="J82">
            <v>0</v>
          </cell>
          <cell r="K82" t="str">
            <v>---</v>
          </cell>
          <cell r="L82">
            <v>0</v>
          </cell>
          <cell r="M82">
            <v>0</v>
          </cell>
          <cell r="N82">
            <v>0</v>
          </cell>
          <cell r="O82">
            <v>0</v>
          </cell>
          <cell r="P82">
            <v>0</v>
          </cell>
          <cell r="Q82">
            <v>0</v>
          </cell>
          <cell r="R82">
            <v>0</v>
          </cell>
          <cell r="S82">
            <v>0</v>
          </cell>
          <cell r="T82">
            <v>0</v>
          </cell>
          <cell r="U82">
            <v>0</v>
          </cell>
          <cell r="V82">
            <v>0</v>
          </cell>
          <cell r="W82">
            <v>0</v>
          </cell>
          <cell r="X82">
            <v>0</v>
          </cell>
        </row>
        <row r="83">
          <cell r="A83" t="str">
            <v>---</v>
          </cell>
          <cell r="B83">
            <v>0</v>
          </cell>
          <cell r="C83" t="str">
            <v>---</v>
          </cell>
          <cell r="D83">
            <v>0</v>
          </cell>
          <cell r="E83" t="str">
            <v>---</v>
          </cell>
          <cell r="F83">
            <v>0</v>
          </cell>
          <cell r="G83" t="str">
            <v>---</v>
          </cell>
          <cell r="H83">
            <v>0</v>
          </cell>
          <cell r="I83" t="str">
            <v>---</v>
          </cell>
          <cell r="J83">
            <v>0</v>
          </cell>
          <cell r="K83" t="str">
            <v>---</v>
          </cell>
          <cell r="L83">
            <v>0</v>
          </cell>
          <cell r="M83">
            <v>0</v>
          </cell>
          <cell r="N83">
            <v>0</v>
          </cell>
          <cell r="O83">
            <v>0</v>
          </cell>
          <cell r="P83">
            <v>0</v>
          </cell>
          <cell r="Q83">
            <v>0</v>
          </cell>
          <cell r="R83">
            <v>0</v>
          </cell>
          <cell r="S83">
            <v>0</v>
          </cell>
          <cell r="T83">
            <v>0</v>
          </cell>
          <cell r="U83">
            <v>0</v>
          </cell>
          <cell r="V83">
            <v>0</v>
          </cell>
          <cell r="W83">
            <v>0</v>
          </cell>
          <cell r="X83">
            <v>0</v>
          </cell>
        </row>
        <row r="84">
          <cell r="A84" t="str">
            <v>---</v>
          </cell>
          <cell r="B84">
            <v>0</v>
          </cell>
          <cell r="C84" t="str">
            <v>---</v>
          </cell>
          <cell r="D84">
            <v>0</v>
          </cell>
          <cell r="E84" t="str">
            <v>---</v>
          </cell>
          <cell r="F84">
            <v>0</v>
          </cell>
          <cell r="G84" t="str">
            <v>---</v>
          </cell>
          <cell r="H84">
            <v>0</v>
          </cell>
          <cell r="I84" t="str">
            <v>---</v>
          </cell>
          <cell r="J84">
            <v>0</v>
          </cell>
          <cell r="K84" t="str">
            <v>---</v>
          </cell>
          <cell r="L84">
            <v>0</v>
          </cell>
          <cell r="M84">
            <v>0</v>
          </cell>
          <cell r="N84">
            <v>0</v>
          </cell>
          <cell r="O84">
            <v>0</v>
          </cell>
          <cell r="P84">
            <v>0</v>
          </cell>
          <cell r="Q84">
            <v>0</v>
          </cell>
          <cell r="R84">
            <v>0</v>
          </cell>
          <cell r="S84">
            <v>0</v>
          </cell>
          <cell r="T84">
            <v>0</v>
          </cell>
          <cell r="U84">
            <v>0</v>
          </cell>
          <cell r="V84">
            <v>0</v>
          </cell>
          <cell r="W84">
            <v>0</v>
          </cell>
          <cell r="X84">
            <v>0</v>
          </cell>
        </row>
        <row r="85">
          <cell r="A85" t="str">
            <v>---</v>
          </cell>
          <cell r="B85">
            <v>0</v>
          </cell>
          <cell r="C85" t="str">
            <v>---</v>
          </cell>
          <cell r="D85">
            <v>0</v>
          </cell>
          <cell r="E85" t="str">
            <v>---</v>
          </cell>
          <cell r="F85">
            <v>0</v>
          </cell>
          <cell r="G85" t="str">
            <v>---</v>
          </cell>
          <cell r="H85">
            <v>0</v>
          </cell>
          <cell r="I85" t="str">
            <v>---</v>
          </cell>
          <cell r="J85">
            <v>0</v>
          </cell>
          <cell r="K85" t="str">
            <v>---</v>
          </cell>
          <cell r="L85">
            <v>0</v>
          </cell>
          <cell r="M85">
            <v>0</v>
          </cell>
          <cell r="N85">
            <v>0</v>
          </cell>
          <cell r="O85">
            <v>0</v>
          </cell>
          <cell r="P85">
            <v>0</v>
          </cell>
          <cell r="Q85">
            <v>0</v>
          </cell>
          <cell r="R85">
            <v>0</v>
          </cell>
          <cell r="S85">
            <v>0</v>
          </cell>
          <cell r="T85">
            <v>0</v>
          </cell>
          <cell r="U85">
            <v>0</v>
          </cell>
          <cell r="V85">
            <v>0</v>
          </cell>
          <cell r="W85">
            <v>0</v>
          </cell>
          <cell r="X85">
            <v>0</v>
          </cell>
        </row>
        <row r="86">
          <cell r="A86" t="str">
            <v>---</v>
          </cell>
          <cell r="B86">
            <v>0</v>
          </cell>
          <cell r="C86" t="str">
            <v>---</v>
          </cell>
          <cell r="D86">
            <v>0</v>
          </cell>
          <cell r="E86" t="str">
            <v>---</v>
          </cell>
          <cell r="F86">
            <v>0</v>
          </cell>
          <cell r="G86" t="str">
            <v>---</v>
          </cell>
          <cell r="H86">
            <v>0</v>
          </cell>
          <cell r="I86" t="str">
            <v>---</v>
          </cell>
          <cell r="J86">
            <v>0</v>
          </cell>
          <cell r="K86" t="str">
            <v>---</v>
          </cell>
          <cell r="L86">
            <v>0</v>
          </cell>
          <cell r="M86">
            <v>0</v>
          </cell>
          <cell r="N86">
            <v>0</v>
          </cell>
          <cell r="O86">
            <v>0</v>
          </cell>
          <cell r="P86">
            <v>0</v>
          </cell>
          <cell r="Q86">
            <v>0</v>
          </cell>
          <cell r="R86">
            <v>0</v>
          </cell>
          <cell r="S86">
            <v>0</v>
          </cell>
          <cell r="T86">
            <v>0</v>
          </cell>
          <cell r="U86">
            <v>0</v>
          </cell>
          <cell r="V86">
            <v>0</v>
          </cell>
          <cell r="W86">
            <v>0</v>
          </cell>
          <cell r="X86">
            <v>0</v>
          </cell>
        </row>
        <row r="87">
          <cell r="A87" t="str">
            <v>---</v>
          </cell>
          <cell r="B87">
            <v>0</v>
          </cell>
          <cell r="C87" t="str">
            <v>---</v>
          </cell>
          <cell r="D87">
            <v>0</v>
          </cell>
          <cell r="E87" t="str">
            <v>---</v>
          </cell>
          <cell r="F87">
            <v>0</v>
          </cell>
          <cell r="G87" t="str">
            <v>---</v>
          </cell>
          <cell r="H87">
            <v>0</v>
          </cell>
          <cell r="I87" t="str">
            <v>---</v>
          </cell>
          <cell r="J87">
            <v>0</v>
          </cell>
          <cell r="K87" t="str">
            <v>---</v>
          </cell>
          <cell r="L87">
            <v>0</v>
          </cell>
          <cell r="M87">
            <v>0</v>
          </cell>
          <cell r="N87">
            <v>0</v>
          </cell>
          <cell r="O87">
            <v>0</v>
          </cell>
          <cell r="P87">
            <v>0</v>
          </cell>
          <cell r="Q87">
            <v>0</v>
          </cell>
          <cell r="R87">
            <v>0</v>
          </cell>
          <cell r="S87">
            <v>0</v>
          </cell>
          <cell r="T87">
            <v>0</v>
          </cell>
          <cell r="U87">
            <v>0</v>
          </cell>
          <cell r="V87">
            <v>0</v>
          </cell>
          <cell r="W87">
            <v>0</v>
          </cell>
          <cell r="X87">
            <v>0</v>
          </cell>
        </row>
        <row r="88">
          <cell r="A88" t="str">
            <v>---</v>
          </cell>
          <cell r="B88">
            <v>0</v>
          </cell>
          <cell r="C88" t="str">
            <v>---</v>
          </cell>
          <cell r="D88">
            <v>0</v>
          </cell>
          <cell r="E88" t="str">
            <v>---</v>
          </cell>
          <cell r="F88">
            <v>0</v>
          </cell>
          <cell r="G88" t="str">
            <v>---</v>
          </cell>
          <cell r="H88">
            <v>0</v>
          </cell>
          <cell r="I88" t="str">
            <v>---</v>
          </cell>
          <cell r="J88">
            <v>0</v>
          </cell>
          <cell r="K88" t="str">
            <v>---</v>
          </cell>
          <cell r="L88">
            <v>0</v>
          </cell>
          <cell r="M88">
            <v>0</v>
          </cell>
          <cell r="N88">
            <v>0</v>
          </cell>
          <cell r="O88">
            <v>0</v>
          </cell>
          <cell r="P88">
            <v>0</v>
          </cell>
          <cell r="Q88">
            <v>0</v>
          </cell>
          <cell r="R88">
            <v>0</v>
          </cell>
          <cell r="S88">
            <v>0</v>
          </cell>
          <cell r="T88">
            <v>0</v>
          </cell>
          <cell r="U88">
            <v>0</v>
          </cell>
          <cell r="V88">
            <v>0</v>
          </cell>
          <cell r="W88">
            <v>0</v>
          </cell>
          <cell r="X88">
            <v>0</v>
          </cell>
        </row>
        <row r="89">
          <cell r="A89" t="str">
            <v>---</v>
          </cell>
          <cell r="B89">
            <v>0</v>
          </cell>
          <cell r="C89" t="str">
            <v>---</v>
          </cell>
          <cell r="D89">
            <v>0</v>
          </cell>
          <cell r="E89" t="str">
            <v>---</v>
          </cell>
          <cell r="F89">
            <v>0</v>
          </cell>
          <cell r="G89" t="str">
            <v>---</v>
          </cell>
          <cell r="H89">
            <v>0</v>
          </cell>
          <cell r="I89" t="str">
            <v>---</v>
          </cell>
          <cell r="J89">
            <v>0</v>
          </cell>
          <cell r="K89" t="str">
            <v>---</v>
          </cell>
          <cell r="L89">
            <v>0</v>
          </cell>
          <cell r="M89">
            <v>0</v>
          </cell>
          <cell r="N89">
            <v>0</v>
          </cell>
          <cell r="O89">
            <v>0</v>
          </cell>
          <cell r="P89">
            <v>0</v>
          </cell>
          <cell r="Q89">
            <v>0</v>
          </cell>
          <cell r="R89">
            <v>0</v>
          </cell>
          <cell r="S89">
            <v>0</v>
          </cell>
          <cell r="T89">
            <v>0</v>
          </cell>
          <cell r="U89">
            <v>0</v>
          </cell>
          <cell r="V89">
            <v>0</v>
          </cell>
          <cell r="W89">
            <v>0</v>
          </cell>
          <cell r="X89">
            <v>0</v>
          </cell>
        </row>
        <row r="90">
          <cell r="A90" t="str">
            <v>---</v>
          </cell>
          <cell r="B90">
            <v>0</v>
          </cell>
          <cell r="C90" t="str">
            <v>---</v>
          </cell>
          <cell r="D90">
            <v>0</v>
          </cell>
          <cell r="E90" t="str">
            <v>---</v>
          </cell>
          <cell r="F90">
            <v>0</v>
          </cell>
          <cell r="G90" t="str">
            <v>---</v>
          </cell>
          <cell r="H90">
            <v>0</v>
          </cell>
          <cell r="I90" t="str">
            <v>---</v>
          </cell>
          <cell r="J90">
            <v>0</v>
          </cell>
          <cell r="K90" t="str">
            <v>---</v>
          </cell>
          <cell r="L90">
            <v>0</v>
          </cell>
          <cell r="M90">
            <v>0</v>
          </cell>
          <cell r="N90">
            <v>0</v>
          </cell>
          <cell r="O90">
            <v>0</v>
          </cell>
          <cell r="P90">
            <v>0</v>
          </cell>
          <cell r="Q90">
            <v>0</v>
          </cell>
          <cell r="R90">
            <v>0</v>
          </cell>
          <cell r="S90">
            <v>0</v>
          </cell>
          <cell r="T90">
            <v>0</v>
          </cell>
          <cell r="U90">
            <v>0</v>
          </cell>
          <cell r="V90">
            <v>0</v>
          </cell>
          <cell r="W90">
            <v>0</v>
          </cell>
          <cell r="X90">
            <v>0</v>
          </cell>
        </row>
        <row r="91">
          <cell r="A91" t="str">
            <v>---</v>
          </cell>
          <cell r="B91">
            <v>0</v>
          </cell>
          <cell r="C91" t="str">
            <v>---</v>
          </cell>
          <cell r="D91">
            <v>0</v>
          </cell>
          <cell r="E91" t="str">
            <v>---</v>
          </cell>
          <cell r="F91">
            <v>0</v>
          </cell>
          <cell r="G91" t="str">
            <v>---</v>
          </cell>
          <cell r="H91">
            <v>0</v>
          </cell>
          <cell r="I91" t="str">
            <v>---</v>
          </cell>
          <cell r="J91">
            <v>0</v>
          </cell>
          <cell r="K91" t="str">
            <v>---</v>
          </cell>
          <cell r="L91">
            <v>0</v>
          </cell>
          <cell r="M91">
            <v>0</v>
          </cell>
          <cell r="N91">
            <v>0</v>
          </cell>
          <cell r="O91">
            <v>0</v>
          </cell>
          <cell r="P91">
            <v>0</v>
          </cell>
          <cell r="Q91">
            <v>0</v>
          </cell>
          <cell r="R91">
            <v>0</v>
          </cell>
          <cell r="S91">
            <v>0</v>
          </cell>
          <cell r="T91">
            <v>0</v>
          </cell>
          <cell r="U91">
            <v>0</v>
          </cell>
          <cell r="V91">
            <v>0</v>
          </cell>
          <cell r="W91">
            <v>0</v>
          </cell>
          <cell r="X91">
            <v>0</v>
          </cell>
        </row>
        <row r="92">
          <cell r="A92" t="str">
            <v>---</v>
          </cell>
          <cell r="B92">
            <v>0</v>
          </cell>
          <cell r="C92" t="str">
            <v>---</v>
          </cell>
          <cell r="D92">
            <v>0</v>
          </cell>
          <cell r="E92" t="str">
            <v>---</v>
          </cell>
          <cell r="F92">
            <v>0</v>
          </cell>
          <cell r="G92" t="str">
            <v>---</v>
          </cell>
          <cell r="H92">
            <v>0</v>
          </cell>
          <cell r="I92" t="str">
            <v>---</v>
          </cell>
          <cell r="J92">
            <v>0</v>
          </cell>
          <cell r="K92" t="str">
            <v>---</v>
          </cell>
          <cell r="L92">
            <v>0</v>
          </cell>
          <cell r="M92">
            <v>0</v>
          </cell>
          <cell r="N92">
            <v>0</v>
          </cell>
          <cell r="O92">
            <v>0</v>
          </cell>
          <cell r="P92">
            <v>0</v>
          </cell>
          <cell r="Q92">
            <v>0</v>
          </cell>
          <cell r="R92">
            <v>0</v>
          </cell>
          <cell r="S92">
            <v>0</v>
          </cell>
          <cell r="T92">
            <v>0</v>
          </cell>
          <cell r="U92">
            <v>0</v>
          </cell>
          <cell r="V92">
            <v>0</v>
          </cell>
          <cell r="W92">
            <v>0</v>
          </cell>
          <cell r="X92">
            <v>0</v>
          </cell>
        </row>
        <row r="93">
          <cell r="A93" t="str">
            <v>---</v>
          </cell>
          <cell r="B93">
            <v>0</v>
          </cell>
          <cell r="C93" t="str">
            <v>---</v>
          </cell>
          <cell r="D93">
            <v>0</v>
          </cell>
          <cell r="E93" t="str">
            <v>---</v>
          </cell>
          <cell r="F93">
            <v>0</v>
          </cell>
          <cell r="G93" t="str">
            <v>---</v>
          </cell>
          <cell r="H93">
            <v>0</v>
          </cell>
          <cell r="I93" t="str">
            <v>---</v>
          </cell>
          <cell r="J93">
            <v>0</v>
          </cell>
          <cell r="K93" t="str">
            <v>---</v>
          </cell>
          <cell r="L93">
            <v>0</v>
          </cell>
          <cell r="M93">
            <v>0</v>
          </cell>
          <cell r="N93">
            <v>0</v>
          </cell>
          <cell r="O93">
            <v>0</v>
          </cell>
          <cell r="P93">
            <v>0</v>
          </cell>
          <cell r="Q93">
            <v>0</v>
          </cell>
          <cell r="R93">
            <v>0</v>
          </cell>
          <cell r="S93">
            <v>0</v>
          </cell>
          <cell r="T93">
            <v>0</v>
          </cell>
          <cell r="U93">
            <v>0</v>
          </cell>
          <cell r="V93">
            <v>0</v>
          </cell>
          <cell r="W93">
            <v>0</v>
          </cell>
          <cell r="X93">
            <v>0</v>
          </cell>
        </row>
        <row r="94">
          <cell r="A94" t="str">
            <v>---</v>
          </cell>
          <cell r="B94">
            <v>0</v>
          </cell>
          <cell r="C94" t="str">
            <v>---</v>
          </cell>
          <cell r="D94">
            <v>0</v>
          </cell>
          <cell r="E94" t="str">
            <v>---</v>
          </cell>
          <cell r="F94">
            <v>0</v>
          </cell>
          <cell r="G94" t="str">
            <v>---</v>
          </cell>
          <cell r="H94">
            <v>0</v>
          </cell>
          <cell r="I94" t="str">
            <v>---</v>
          </cell>
          <cell r="J94">
            <v>0</v>
          </cell>
          <cell r="K94" t="str">
            <v>---</v>
          </cell>
          <cell r="L94">
            <v>0</v>
          </cell>
          <cell r="M94">
            <v>0</v>
          </cell>
          <cell r="N94">
            <v>0</v>
          </cell>
          <cell r="O94">
            <v>0</v>
          </cell>
          <cell r="P94">
            <v>0</v>
          </cell>
          <cell r="Q94">
            <v>0</v>
          </cell>
          <cell r="R94">
            <v>0</v>
          </cell>
          <cell r="S94">
            <v>0</v>
          </cell>
          <cell r="T94">
            <v>0</v>
          </cell>
          <cell r="U94">
            <v>0</v>
          </cell>
          <cell r="V94">
            <v>0</v>
          </cell>
          <cell r="W94">
            <v>0</v>
          </cell>
          <cell r="X94">
            <v>0</v>
          </cell>
        </row>
        <row r="95">
          <cell r="A95" t="str">
            <v>---</v>
          </cell>
          <cell r="B95">
            <v>0</v>
          </cell>
          <cell r="C95" t="str">
            <v>---</v>
          </cell>
          <cell r="D95">
            <v>0</v>
          </cell>
          <cell r="E95" t="str">
            <v>---</v>
          </cell>
          <cell r="F95">
            <v>0</v>
          </cell>
          <cell r="G95" t="str">
            <v>---</v>
          </cell>
          <cell r="H95">
            <v>0</v>
          </cell>
          <cell r="I95" t="str">
            <v>---</v>
          </cell>
          <cell r="J95">
            <v>0</v>
          </cell>
          <cell r="K95" t="str">
            <v>---</v>
          </cell>
          <cell r="L95">
            <v>0</v>
          </cell>
          <cell r="M95">
            <v>0</v>
          </cell>
          <cell r="N95">
            <v>0</v>
          </cell>
          <cell r="O95">
            <v>0</v>
          </cell>
          <cell r="P95">
            <v>0</v>
          </cell>
          <cell r="Q95">
            <v>0</v>
          </cell>
          <cell r="R95">
            <v>0</v>
          </cell>
          <cell r="S95">
            <v>0</v>
          </cell>
          <cell r="T95">
            <v>0</v>
          </cell>
          <cell r="U95">
            <v>0</v>
          </cell>
          <cell r="V95">
            <v>0</v>
          </cell>
          <cell r="W95">
            <v>0</v>
          </cell>
          <cell r="X95">
            <v>0</v>
          </cell>
        </row>
        <row r="96">
          <cell r="A96" t="str">
            <v>---</v>
          </cell>
          <cell r="B96">
            <v>0</v>
          </cell>
          <cell r="C96" t="str">
            <v>---</v>
          </cell>
          <cell r="D96">
            <v>0</v>
          </cell>
          <cell r="E96" t="str">
            <v>---</v>
          </cell>
          <cell r="F96">
            <v>0</v>
          </cell>
          <cell r="G96" t="str">
            <v>---</v>
          </cell>
          <cell r="H96">
            <v>0</v>
          </cell>
          <cell r="I96" t="str">
            <v>---</v>
          </cell>
          <cell r="J96">
            <v>0</v>
          </cell>
          <cell r="K96" t="str">
            <v>---</v>
          </cell>
          <cell r="L96">
            <v>0</v>
          </cell>
          <cell r="M96">
            <v>0</v>
          </cell>
          <cell r="N96">
            <v>0</v>
          </cell>
          <cell r="O96">
            <v>0</v>
          </cell>
          <cell r="P96">
            <v>0</v>
          </cell>
          <cell r="Q96">
            <v>0</v>
          </cell>
          <cell r="R96">
            <v>0</v>
          </cell>
          <cell r="S96">
            <v>0</v>
          </cell>
          <cell r="T96">
            <v>0</v>
          </cell>
          <cell r="U96">
            <v>0</v>
          </cell>
          <cell r="V96">
            <v>0</v>
          </cell>
          <cell r="W96">
            <v>0</v>
          </cell>
          <cell r="X96">
            <v>0</v>
          </cell>
        </row>
        <row r="97">
          <cell r="A97" t="str">
            <v>---</v>
          </cell>
          <cell r="B97">
            <v>0</v>
          </cell>
          <cell r="C97" t="str">
            <v>---</v>
          </cell>
          <cell r="D97">
            <v>0</v>
          </cell>
          <cell r="E97" t="str">
            <v>---</v>
          </cell>
          <cell r="F97">
            <v>0</v>
          </cell>
          <cell r="G97" t="str">
            <v>---</v>
          </cell>
          <cell r="H97">
            <v>0</v>
          </cell>
          <cell r="I97" t="str">
            <v>---</v>
          </cell>
          <cell r="J97">
            <v>0</v>
          </cell>
          <cell r="K97" t="str">
            <v>---</v>
          </cell>
          <cell r="L97">
            <v>0</v>
          </cell>
          <cell r="M97">
            <v>0</v>
          </cell>
          <cell r="N97">
            <v>0</v>
          </cell>
          <cell r="O97">
            <v>0</v>
          </cell>
          <cell r="P97">
            <v>0</v>
          </cell>
          <cell r="Q97">
            <v>0</v>
          </cell>
          <cell r="R97">
            <v>0</v>
          </cell>
          <cell r="S97">
            <v>0</v>
          </cell>
          <cell r="T97">
            <v>0</v>
          </cell>
          <cell r="U97">
            <v>0</v>
          </cell>
          <cell r="V97">
            <v>0</v>
          </cell>
          <cell r="W97">
            <v>0</v>
          </cell>
          <cell r="X97">
            <v>0</v>
          </cell>
        </row>
        <row r="98">
          <cell r="A98" t="str">
            <v>---</v>
          </cell>
          <cell r="B98">
            <v>0</v>
          </cell>
          <cell r="C98" t="str">
            <v>---</v>
          </cell>
          <cell r="D98">
            <v>0</v>
          </cell>
          <cell r="E98" t="str">
            <v>---</v>
          </cell>
          <cell r="F98">
            <v>0</v>
          </cell>
          <cell r="G98" t="str">
            <v>---</v>
          </cell>
          <cell r="H98">
            <v>0</v>
          </cell>
          <cell r="I98" t="str">
            <v>---</v>
          </cell>
          <cell r="J98">
            <v>0</v>
          </cell>
          <cell r="K98" t="str">
            <v>---</v>
          </cell>
          <cell r="L98">
            <v>0</v>
          </cell>
          <cell r="M98">
            <v>0</v>
          </cell>
          <cell r="N98">
            <v>0</v>
          </cell>
          <cell r="O98">
            <v>0</v>
          </cell>
          <cell r="P98">
            <v>0</v>
          </cell>
          <cell r="Q98">
            <v>0</v>
          </cell>
          <cell r="R98">
            <v>0</v>
          </cell>
          <cell r="S98">
            <v>0</v>
          </cell>
          <cell r="T98">
            <v>0</v>
          </cell>
          <cell r="U98">
            <v>0</v>
          </cell>
          <cell r="V98">
            <v>0</v>
          </cell>
          <cell r="W98">
            <v>0</v>
          </cell>
          <cell r="X98">
            <v>0</v>
          </cell>
        </row>
        <row r="99">
          <cell r="A99" t="str">
            <v>---</v>
          </cell>
          <cell r="B99">
            <v>0</v>
          </cell>
          <cell r="C99" t="str">
            <v>---</v>
          </cell>
          <cell r="D99">
            <v>0</v>
          </cell>
          <cell r="E99" t="str">
            <v>---</v>
          </cell>
          <cell r="F99">
            <v>0</v>
          </cell>
          <cell r="G99" t="str">
            <v>---</v>
          </cell>
          <cell r="H99">
            <v>0</v>
          </cell>
          <cell r="I99" t="str">
            <v>---</v>
          </cell>
          <cell r="J99">
            <v>0</v>
          </cell>
          <cell r="K99" t="str">
            <v>---</v>
          </cell>
          <cell r="L99">
            <v>0</v>
          </cell>
          <cell r="M99">
            <v>0</v>
          </cell>
          <cell r="N99">
            <v>0</v>
          </cell>
          <cell r="O99">
            <v>0</v>
          </cell>
          <cell r="P99">
            <v>0</v>
          </cell>
          <cell r="Q99">
            <v>0</v>
          </cell>
          <cell r="R99">
            <v>0</v>
          </cell>
          <cell r="S99">
            <v>0</v>
          </cell>
          <cell r="T99">
            <v>0</v>
          </cell>
          <cell r="U99">
            <v>0</v>
          </cell>
          <cell r="V99">
            <v>0</v>
          </cell>
          <cell r="W99">
            <v>0</v>
          </cell>
          <cell r="X99">
            <v>0</v>
          </cell>
        </row>
        <row r="100">
          <cell r="A100" t="str">
            <v>---</v>
          </cell>
          <cell r="B100">
            <v>0</v>
          </cell>
          <cell r="C100" t="str">
            <v>---</v>
          </cell>
          <cell r="D100">
            <v>0</v>
          </cell>
          <cell r="E100" t="str">
            <v>---</v>
          </cell>
          <cell r="F100">
            <v>0</v>
          </cell>
          <cell r="G100" t="str">
            <v>---</v>
          </cell>
          <cell r="H100">
            <v>0</v>
          </cell>
          <cell r="I100" t="str">
            <v>---</v>
          </cell>
          <cell r="J100">
            <v>0</v>
          </cell>
          <cell r="K100" t="str">
            <v>---</v>
          </cell>
          <cell r="L100">
            <v>0</v>
          </cell>
          <cell r="M100">
            <v>0</v>
          </cell>
          <cell r="N100">
            <v>0</v>
          </cell>
          <cell r="O100">
            <v>0</v>
          </cell>
          <cell r="P100">
            <v>0</v>
          </cell>
          <cell r="Q100">
            <v>0</v>
          </cell>
          <cell r="R100">
            <v>0</v>
          </cell>
          <cell r="S100">
            <v>0</v>
          </cell>
          <cell r="T100">
            <v>0</v>
          </cell>
          <cell r="U100">
            <v>0</v>
          </cell>
          <cell r="V100">
            <v>0</v>
          </cell>
          <cell r="W100">
            <v>0</v>
          </cell>
          <cell r="X100">
            <v>0</v>
          </cell>
        </row>
        <row r="101">
          <cell r="A101" t="str">
            <v>---</v>
          </cell>
          <cell r="B101">
            <v>0</v>
          </cell>
          <cell r="C101" t="str">
            <v>---</v>
          </cell>
          <cell r="D101">
            <v>0</v>
          </cell>
          <cell r="E101" t="str">
            <v>---</v>
          </cell>
          <cell r="F101">
            <v>0</v>
          </cell>
          <cell r="G101" t="str">
            <v>---</v>
          </cell>
          <cell r="H101">
            <v>0</v>
          </cell>
          <cell r="I101" t="str">
            <v>---</v>
          </cell>
          <cell r="J101">
            <v>0</v>
          </cell>
          <cell r="K101" t="str">
            <v>---</v>
          </cell>
          <cell r="L101">
            <v>0</v>
          </cell>
          <cell r="M101">
            <v>0</v>
          </cell>
          <cell r="N101">
            <v>0</v>
          </cell>
          <cell r="O101">
            <v>0</v>
          </cell>
          <cell r="P101">
            <v>0</v>
          </cell>
          <cell r="Q101">
            <v>0</v>
          </cell>
          <cell r="R101">
            <v>0</v>
          </cell>
          <cell r="S101">
            <v>0</v>
          </cell>
          <cell r="T101">
            <v>0</v>
          </cell>
          <cell r="U101">
            <v>0</v>
          </cell>
          <cell r="V101">
            <v>0</v>
          </cell>
          <cell r="W101">
            <v>0</v>
          </cell>
          <cell r="X101">
            <v>0</v>
          </cell>
        </row>
        <row r="102">
          <cell r="A102" t="str">
            <v>---</v>
          </cell>
          <cell r="B102">
            <v>0</v>
          </cell>
          <cell r="C102" t="str">
            <v>---</v>
          </cell>
          <cell r="D102">
            <v>0</v>
          </cell>
          <cell r="E102" t="str">
            <v>---</v>
          </cell>
          <cell r="F102">
            <v>0</v>
          </cell>
          <cell r="G102" t="str">
            <v>---</v>
          </cell>
          <cell r="H102">
            <v>0</v>
          </cell>
          <cell r="I102" t="str">
            <v>---</v>
          </cell>
          <cell r="J102">
            <v>0</v>
          </cell>
          <cell r="K102" t="str">
            <v>---</v>
          </cell>
          <cell r="L102">
            <v>0</v>
          </cell>
          <cell r="M102">
            <v>0</v>
          </cell>
          <cell r="N102">
            <v>0</v>
          </cell>
          <cell r="O102">
            <v>0</v>
          </cell>
          <cell r="P102">
            <v>0</v>
          </cell>
          <cell r="Q102">
            <v>0</v>
          </cell>
          <cell r="R102">
            <v>0</v>
          </cell>
          <cell r="S102">
            <v>0</v>
          </cell>
          <cell r="T102">
            <v>0</v>
          </cell>
          <cell r="U102">
            <v>0</v>
          </cell>
          <cell r="V102">
            <v>0</v>
          </cell>
          <cell r="W102">
            <v>0</v>
          </cell>
          <cell r="X102">
            <v>0</v>
          </cell>
        </row>
        <row r="103">
          <cell r="A103" t="str">
            <v>---</v>
          </cell>
          <cell r="B103">
            <v>0</v>
          </cell>
          <cell r="C103" t="str">
            <v>---</v>
          </cell>
          <cell r="D103">
            <v>0</v>
          </cell>
          <cell r="E103" t="str">
            <v>---</v>
          </cell>
          <cell r="F103">
            <v>0</v>
          </cell>
          <cell r="G103" t="str">
            <v>---</v>
          </cell>
          <cell r="H103">
            <v>0</v>
          </cell>
          <cell r="I103" t="str">
            <v>---</v>
          </cell>
          <cell r="J103">
            <v>0</v>
          </cell>
          <cell r="K103" t="str">
            <v>---</v>
          </cell>
          <cell r="L103">
            <v>0</v>
          </cell>
          <cell r="M103">
            <v>0</v>
          </cell>
          <cell r="N103">
            <v>0</v>
          </cell>
          <cell r="O103">
            <v>0</v>
          </cell>
          <cell r="P103">
            <v>0</v>
          </cell>
          <cell r="Q103">
            <v>0</v>
          </cell>
          <cell r="R103">
            <v>0</v>
          </cell>
          <cell r="S103">
            <v>0</v>
          </cell>
          <cell r="T103">
            <v>0</v>
          </cell>
          <cell r="U103">
            <v>0</v>
          </cell>
          <cell r="V103">
            <v>0</v>
          </cell>
          <cell r="W103">
            <v>0</v>
          </cell>
          <cell r="X103">
            <v>0</v>
          </cell>
        </row>
        <row r="104">
          <cell r="A104" t="str">
            <v>---</v>
          </cell>
          <cell r="B104">
            <v>0</v>
          </cell>
          <cell r="C104" t="str">
            <v>---</v>
          </cell>
          <cell r="D104">
            <v>0</v>
          </cell>
          <cell r="E104" t="str">
            <v>---</v>
          </cell>
          <cell r="F104">
            <v>0</v>
          </cell>
          <cell r="G104" t="str">
            <v>---</v>
          </cell>
          <cell r="H104">
            <v>0</v>
          </cell>
          <cell r="I104" t="str">
            <v>---</v>
          </cell>
          <cell r="J104">
            <v>0</v>
          </cell>
          <cell r="K104" t="str">
            <v>---</v>
          </cell>
          <cell r="L104">
            <v>0</v>
          </cell>
          <cell r="M104">
            <v>0</v>
          </cell>
          <cell r="N104">
            <v>0</v>
          </cell>
          <cell r="O104">
            <v>0</v>
          </cell>
          <cell r="P104">
            <v>0</v>
          </cell>
          <cell r="Q104">
            <v>0</v>
          </cell>
          <cell r="R104">
            <v>0</v>
          </cell>
          <cell r="S104">
            <v>0</v>
          </cell>
          <cell r="T104">
            <v>0</v>
          </cell>
          <cell r="U104">
            <v>0</v>
          </cell>
          <cell r="V104">
            <v>0</v>
          </cell>
          <cell r="W104">
            <v>0</v>
          </cell>
          <cell r="X104">
            <v>0</v>
          </cell>
        </row>
        <row r="105">
          <cell r="A105" t="str">
            <v>---</v>
          </cell>
          <cell r="B105">
            <v>0</v>
          </cell>
          <cell r="C105" t="str">
            <v>---</v>
          </cell>
          <cell r="D105">
            <v>0</v>
          </cell>
          <cell r="E105" t="str">
            <v>---</v>
          </cell>
          <cell r="F105">
            <v>0</v>
          </cell>
          <cell r="G105" t="str">
            <v>---</v>
          </cell>
          <cell r="H105">
            <v>0</v>
          </cell>
          <cell r="I105" t="str">
            <v>---</v>
          </cell>
          <cell r="J105">
            <v>0</v>
          </cell>
          <cell r="K105" t="str">
            <v>---</v>
          </cell>
          <cell r="L105">
            <v>0</v>
          </cell>
          <cell r="M105">
            <v>0</v>
          </cell>
          <cell r="N105">
            <v>0</v>
          </cell>
          <cell r="O105">
            <v>0</v>
          </cell>
          <cell r="P105">
            <v>0</v>
          </cell>
          <cell r="Q105">
            <v>0</v>
          </cell>
          <cell r="R105">
            <v>0</v>
          </cell>
          <cell r="S105">
            <v>0</v>
          </cell>
          <cell r="T105">
            <v>0</v>
          </cell>
          <cell r="U105">
            <v>0</v>
          </cell>
          <cell r="V105">
            <v>0</v>
          </cell>
          <cell r="W105">
            <v>0</v>
          </cell>
          <cell r="X105">
            <v>0</v>
          </cell>
        </row>
        <row r="106">
          <cell r="A106" t="str">
            <v>---</v>
          </cell>
          <cell r="B106">
            <v>0</v>
          </cell>
          <cell r="C106" t="str">
            <v>---</v>
          </cell>
          <cell r="D106">
            <v>0</v>
          </cell>
          <cell r="E106" t="str">
            <v>---</v>
          </cell>
          <cell r="F106">
            <v>0</v>
          </cell>
          <cell r="G106" t="str">
            <v>---</v>
          </cell>
          <cell r="H106">
            <v>0</v>
          </cell>
          <cell r="I106" t="str">
            <v>---</v>
          </cell>
          <cell r="J106">
            <v>0</v>
          </cell>
          <cell r="K106" t="str">
            <v>---</v>
          </cell>
          <cell r="L106">
            <v>0</v>
          </cell>
          <cell r="M106">
            <v>0</v>
          </cell>
          <cell r="N106">
            <v>0</v>
          </cell>
          <cell r="O106">
            <v>0</v>
          </cell>
          <cell r="P106">
            <v>0</v>
          </cell>
          <cell r="Q106">
            <v>0</v>
          </cell>
          <cell r="R106">
            <v>0</v>
          </cell>
          <cell r="S106">
            <v>0</v>
          </cell>
          <cell r="T106">
            <v>0</v>
          </cell>
          <cell r="U106">
            <v>0</v>
          </cell>
          <cell r="V106">
            <v>0</v>
          </cell>
          <cell r="W106">
            <v>0</v>
          </cell>
          <cell r="X106">
            <v>0</v>
          </cell>
        </row>
        <row r="107">
          <cell r="A107" t="str">
            <v>---</v>
          </cell>
          <cell r="B107">
            <v>0</v>
          </cell>
          <cell r="C107" t="str">
            <v>---</v>
          </cell>
          <cell r="D107">
            <v>0</v>
          </cell>
          <cell r="E107" t="str">
            <v>---</v>
          </cell>
          <cell r="F107">
            <v>0</v>
          </cell>
          <cell r="G107" t="str">
            <v>---</v>
          </cell>
          <cell r="H107">
            <v>0</v>
          </cell>
          <cell r="I107" t="str">
            <v>---</v>
          </cell>
          <cell r="J107">
            <v>0</v>
          </cell>
          <cell r="K107" t="str">
            <v>---</v>
          </cell>
          <cell r="L107">
            <v>0</v>
          </cell>
          <cell r="M107">
            <v>0</v>
          </cell>
          <cell r="N107">
            <v>0</v>
          </cell>
          <cell r="O107">
            <v>0</v>
          </cell>
          <cell r="P107">
            <v>0</v>
          </cell>
          <cell r="Q107">
            <v>0</v>
          </cell>
          <cell r="R107">
            <v>0</v>
          </cell>
          <cell r="S107">
            <v>0</v>
          </cell>
          <cell r="T107">
            <v>0</v>
          </cell>
          <cell r="U107">
            <v>0</v>
          </cell>
          <cell r="V107">
            <v>0</v>
          </cell>
          <cell r="W107">
            <v>0</v>
          </cell>
          <cell r="X107">
            <v>0</v>
          </cell>
        </row>
        <row r="108">
          <cell r="A108" t="str">
            <v>---</v>
          </cell>
          <cell r="B108">
            <v>0</v>
          </cell>
          <cell r="C108" t="str">
            <v>---</v>
          </cell>
          <cell r="D108">
            <v>0</v>
          </cell>
          <cell r="E108" t="str">
            <v>---</v>
          </cell>
          <cell r="F108">
            <v>0</v>
          </cell>
          <cell r="G108" t="str">
            <v>---</v>
          </cell>
          <cell r="H108">
            <v>0</v>
          </cell>
          <cell r="I108" t="str">
            <v>---</v>
          </cell>
          <cell r="J108">
            <v>0</v>
          </cell>
          <cell r="K108" t="str">
            <v>---</v>
          </cell>
          <cell r="L108">
            <v>0</v>
          </cell>
          <cell r="M108">
            <v>0</v>
          </cell>
          <cell r="N108">
            <v>0</v>
          </cell>
          <cell r="O108">
            <v>0</v>
          </cell>
          <cell r="P108">
            <v>0</v>
          </cell>
          <cell r="Q108">
            <v>0</v>
          </cell>
          <cell r="R108">
            <v>0</v>
          </cell>
          <cell r="S108">
            <v>0</v>
          </cell>
          <cell r="T108">
            <v>0</v>
          </cell>
          <cell r="U108">
            <v>0</v>
          </cell>
          <cell r="V108">
            <v>0</v>
          </cell>
          <cell r="W108">
            <v>0</v>
          </cell>
          <cell r="X108">
            <v>0</v>
          </cell>
        </row>
        <row r="109">
          <cell r="A109" t="str">
            <v>---</v>
          </cell>
          <cell r="B109">
            <v>0</v>
          </cell>
          <cell r="C109" t="str">
            <v>---</v>
          </cell>
          <cell r="D109">
            <v>0</v>
          </cell>
          <cell r="E109" t="str">
            <v>---</v>
          </cell>
          <cell r="F109">
            <v>0</v>
          </cell>
          <cell r="G109" t="str">
            <v>---</v>
          </cell>
          <cell r="H109">
            <v>0</v>
          </cell>
          <cell r="I109" t="str">
            <v>---</v>
          </cell>
          <cell r="J109">
            <v>0</v>
          </cell>
          <cell r="K109" t="str">
            <v>---</v>
          </cell>
          <cell r="L109">
            <v>0</v>
          </cell>
          <cell r="M109">
            <v>0</v>
          </cell>
          <cell r="N109">
            <v>0</v>
          </cell>
          <cell r="O109">
            <v>0</v>
          </cell>
          <cell r="P109">
            <v>0</v>
          </cell>
          <cell r="Q109">
            <v>0</v>
          </cell>
          <cell r="R109">
            <v>0</v>
          </cell>
          <cell r="S109">
            <v>0</v>
          </cell>
          <cell r="T109">
            <v>0</v>
          </cell>
          <cell r="U109">
            <v>0</v>
          </cell>
          <cell r="V109">
            <v>0</v>
          </cell>
          <cell r="W109">
            <v>0</v>
          </cell>
          <cell r="X109">
            <v>0</v>
          </cell>
        </row>
        <row r="110">
          <cell r="A110" t="str">
            <v>---</v>
          </cell>
          <cell r="B110">
            <v>0</v>
          </cell>
          <cell r="C110" t="str">
            <v>---</v>
          </cell>
          <cell r="D110">
            <v>0</v>
          </cell>
          <cell r="E110" t="str">
            <v>---</v>
          </cell>
          <cell r="F110">
            <v>0</v>
          </cell>
          <cell r="G110" t="str">
            <v>---</v>
          </cell>
          <cell r="H110">
            <v>0</v>
          </cell>
          <cell r="I110" t="str">
            <v>---</v>
          </cell>
          <cell r="J110">
            <v>0</v>
          </cell>
          <cell r="K110" t="str">
            <v>---</v>
          </cell>
          <cell r="L110">
            <v>0</v>
          </cell>
          <cell r="M110">
            <v>0</v>
          </cell>
          <cell r="N110">
            <v>0</v>
          </cell>
          <cell r="O110">
            <v>0</v>
          </cell>
          <cell r="P110">
            <v>0</v>
          </cell>
          <cell r="Q110">
            <v>0</v>
          </cell>
          <cell r="R110">
            <v>0</v>
          </cell>
          <cell r="S110">
            <v>0</v>
          </cell>
          <cell r="T110">
            <v>0</v>
          </cell>
          <cell r="U110">
            <v>0</v>
          </cell>
          <cell r="V110">
            <v>0</v>
          </cell>
          <cell r="W110">
            <v>0</v>
          </cell>
          <cell r="X110">
            <v>0</v>
          </cell>
        </row>
        <row r="111">
          <cell r="A111" t="str">
            <v>---</v>
          </cell>
          <cell r="B111">
            <v>0</v>
          </cell>
          <cell r="C111" t="str">
            <v>---</v>
          </cell>
          <cell r="D111">
            <v>0</v>
          </cell>
          <cell r="E111" t="str">
            <v>---</v>
          </cell>
          <cell r="F111">
            <v>0</v>
          </cell>
          <cell r="G111" t="str">
            <v>---</v>
          </cell>
          <cell r="H111">
            <v>0</v>
          </cell>
          <cell r="I111" t="str">
            <v>---</v>
          </cell>
          <cell r="J111">
            <v>0</v>
          </cell>
          <cell r="K111" t="str">
            <v>---</v>
          </cell>
          <cell r="L111">
            <v>0</v>
          </cell>
          <cell r="M111">
            <v>0</v>
          </cell>
          <cell r="N111">
            <v>0</v>
          </cell>
          <cell r="O111">
            <v>0</v>
          </cell>
          <cell r="P111">
            <v>0</v>
          </cell>
          <cell r="Q111">
            <v>0</v>
          </cell>
          <cell r="R111">
            <v>0</v>
          </cell>
          <cell r="S111">
            <v>0</v>
          </cell>
          <cell r="T111">
            <v>0</v>
          </cell>
          <cell r="U111">
            <v>0</v>
          </cell>
          <cell r="V111">
            <v>0</v>
          </cell>
          <cell r="W111">
            <v>0</v>
          </cell>
          <cell r="X111">
            <v>0</v>
          </cell>
        </row>
        <row r="112">
          <cell r="A112" t="str">
            <v>---</v>
          </cell>
          <cell r="B112">
            <v>0</v>
          </cell>
          <cell r="C112" t="str">
            <v>---</v>
          </cell>
          <cell r="D112">
            <v>0</v>
          </cell>
          <cell r="E112" t="str">
            <v>---</v>
          </cell>
          <cell r="F112">
            <v>0</v>
          </cell>
          <cell r="G112" t="str">
            <v>---</v>
          </cell>
          <cell r="H112">
            <v>0</v>
          </cell>
          <cell r="I112" t="str">
            <v>---</v>
          </cell>
          <cell r="J112">
            <v>0</v>
          </cell>
          <cell r="K112" t="str">
            <v>---</v>
          </cell>
          <cell r="L112">
            <v>0</v>
          </cell>
          <cell r="M112">
            <v>0</v>
          </cell>
          <cell r="N112">
            <v>0</v>
          </cell>
          <cell r="O112">
            <v>0</v>
          </cell>
          <cell r="P112">
            <v>0</v>
          </cell>
          <cell r="Q112">
            <v>0</v>
          </cell>
          <cell r="R112">
            <v>0</v>
          </cell>
          <cell r="S112">
            <v>0</v>
          </cell>
          <cell r="T112">
            <v>0</v>
          </cell>
          <cell r="U112">
            <v>0</v>
          </cell>
          <cell r="V112">
            <v>0</v>
          </cell>
          <cell r="W112">
            <v>0</v>
          </cell>
          <cell r="X112">
            <v>0</v>
          </cell>
        </row>
        <row r="113">
          <cell r="A113" t="str">
            <v>---</v>
          </cell>
          <cell r="B113">
            <v>0</v>
          </cell>
          <cell r="C113" t="str">
            <v>---</v>
          </cell>
          <cell r="D113">
            <v>0</v>
          </cell>
          <cell r="E113" t="str">
            <v>---</v>
          </cell>
          <cell r="F113">
            <v>0</v>
          </cell>
          <cell r="G113" t="str">
            <v>---</v>
          </cell>
          <cell r="H113">
            <v>0</v>
          </cell>
          <cell r="I113" t="str">
            <v>---</v>
          </cell>
          <cell r="J113">
            <v>0</v>
          </cell>
          <cell r="K113" t="str">
            <v>---</v>
          </cell>
          <cell r="L113">
            <v>0</v>
          </cell>
          <cell r="M113">
            <v>0</v>
          </cell>
          <cell r="N113">
            <v>0</v>
          </cell>
          <cell r="O113">
            <v>0</v>
          </cell>
          <cell r="P113">
            <v>0</v>
          </cell>
          <cell r="Q113">
            <v>0</v>
          </cell>
          <cell r="R113">
            <v>0</v>
          </cell>
          <cell r="S113">
            <v>0</v>
          </cell>
          <cell r="T113">
            <v>0</v>
          </cell>
          <cell r="U113">
            <v>0</v>
          </cell>
          <cell r="V113">
            <v>0</v>
          </cell>
          <cell r="W113">
            <v>0</v>
          </cell>
          <cell r="X113">
            <v>0</v>
          </cell>
        </row>
        <row r="114">
          <cell r="A114" t="str">
            <v>---</v>
          </cell>
          <cell r="B114">
            <v>0</v>
          </cell>
          <cell r="C114" t="str">
            <v>---</v>
          </cell>
          <cell r="D114">
            <v>0</v>
          </cell>
          <cell r="E114" t="str">
            <v>---</v>
          </cell>
          <cell r="F114">
            <v>0</v>
          </cell>
          <cell r="G114" t="str">
            <v>---</v>
          </cell>
          <cell r="H114">
            <v>0</v>
          </cell>
          <cell r="I114" t="str">
            <v>---</v>
          </cell>
          <cell r="J114">
            <v>0</v>
          </cell>
          <cell r="K114" t="str">
            <v>---</v>
          </cell>
          <cell r="L114">
            <v>0</v>
          </cell>
          <cell r="M114">
            <v>0</v>
          </cell>
          <cell r="N114">
            <v>0</v>
          </cell>
          <cell r="O114">
            <v>0</v>
          </cell>
          <cell r="P114">
            <v>0</v>
          </cell>
          <cell r="Q114">
            <v>0</v>
          </cell>
          <cell r="R114">
            <v>0</v>
          </cell>
          <cell r="S114">
            <v>0</v>
          </cell>
          <cell r="T114">
            <v>0</v>
          </cell>
          <cell r="U114">
            <v>0</v>
          </cell>
          <cell r="V114">
            <v>0</v>
          </cell>
          <cell r="W114">
            <v>0</v>
          </cell>
          <cell r="X114">
            <v>0</v>
          </cell>
        </row>
        <row r="115">
          <cell r="A115" t="str">
            <v>---</v>
          </cell>
          <cell r="B115">
            <v>0</v>
          </cell>
          <cell r="C115" t="str">
            <v>---</v>
          </cell>
          <cell r="D115">
            <v>0</v>
          </cell>
          <cell r="E115" t="str">
            <v>---</v>
          </cell>
          <cell r="F115">
            <v>0</v>
          </cell>
          <cell r="G115" t="str">
            <v>---</v>
          </cell>
          <cell r="H115">
            <v>0</v>
          </cell>
          <cell r="I115" t="str">
            <v>---</v>
          </cell>
          <cell r="J115">
            <v>0</v>
          </cell>
          <cell r="K115" t="str">
            <v>---</v>
          </cell>
          <cell r="L115">
            <v>0</v>
          </cell>
          <cell r="M115">
            <v>0</v>
          </cell>
          <cell r="N115">
            <v>0</v>
          </cell>
          <cell r="O115">
            <v>0</v>
          </cell>
          <cell r="P115">
            <v>0</v>
          </cell>
          <cell r="Q115">
            <v>0</v>
          </cell>
          <cell r="R115">
            <v>0</v>
          </cell>
          <cell r="S115">
            <v>0</v>
          </cell>
          <cell r="T115">
            <v>0</v>
          </cell>
          <cell r="U115">
            <v>0</v>
          </cell>
          <cell r="V115">
            <v>0</v>
          </cell>
          <cell r="W115">
            <v>0</v>
          </cell>
          <cell r="X115">
            <v>0</v>
          </cell>
        </row>
        <row r="116">
          <cell r="A116" t="str">
            <v>---</v>
          </cell>
          <cell r="B116">
            <v>0</v>
          </cell>
          <cell r="C116" t="str">
            <v>---</v>
          </cell>
          <cell r="D116">
            <v>0</v>
          </cell>
          <cell r="E116" t="str">
            <v>---</v>
          </cell>
          <cell r="F116">
            <v>0</v>
          </cell>
          <cell r="G116" t="str">
            <v>---</v>
          </cell>
          <cell r="H116">
            <v>0</v>
          </cell>
          <cell r="I116" t="str">
            <v>---</v>
          </cell>
          <cell r="J116">
            <v>0</v>
          </cell>
          <cell r="K116" t="str">
            <v>---</v>
          </cell>
          <cell r="L116">
            <v>0</v>
          </cell>
          <cell r="M116">
            <v>0</v>
          </cell>
          <cell r="N116">
            <v>0</v>
          </cell>
          <cell r="O116">
            <v>0</v>
          </cell>
          <cell r="P116">
            <v>0</v>
          </cell>
          <cell r="Q116">
            <v>0</v>
          </cell>
          <cell r="R116">
            <v>0</v>
          </cell>
          <cell r="S116">
            <v>0</v>
          </cell>
          <cell r="T116">
            <v>0</v>
          </cell>
          <cell r="U116">
            <v>0</v>
          </cell>
          <cell r="V116">
            <v>0</v>
          </cell>
          <cell r="W116">
            <v>0</v>
          </cell>
          <cell r="X116">
            <v>0</v>
          </cell>
        </row>
        <row r="117">
          <cell r="A117" t="str">
            <v>---</v>
          </cell>
          <cell r="B117">
            <v>0</v>
          </cell>
          <cell r="C117" t="str">
            <v>---</v>
          </cell>
          <cell r="D117">
            <v>0</v>
          </cell>
          <cell r="E117" t="str">
            <v>---</v>
          </cell>
          <cell r="F117">
            <v>0</v>
          </cell>
          <cell r="G117" t="str">
            <v>---</v>
          </cell>
          <cell r="H117">
            <v>0</v>
          </cell>
          <cell r="I117" t="str">
            <v>---</v>
          </cell>
          <cell r="J117">
            <v>0</v>
          </cell>
          <cell r="K117" t="str">
            <v>---</v>
          </cell>
          <cell r="L117">
            <v>0</v>
          </cell>
          <cell r="M117">
            <v>0</v>
          </cell>
          <cell r="N117">
            <v>0</v>
          </cell>
          <cell r="O117">
            <v>0</v>
          </cell>
          <cell r="P117">
            <v>0</v>
          </cell>
          <cell r="Q117">
            <v>0</v>
          </cell>
          <cell r="R117">
            <v>0</v>
          </cell>
          <cell r="S117">
            <v>0</v>
          </cell>
          <cell r="T117">
            <v>0</v>
          </cell>
          <cell r="U117">
            <v>0</v>
          </cell>
          <cell r="V117">
            <v>0</v>
          </cell>
          <cell r="W117">
            <v>0</v>
          </cell>
          <cell r="X117">
            <v>0</v>
          </cell>
        </row>
        <row r="118">
          <cell r="A118" t="str">
            <v>---</v>
          </cell>
          <cell r="B118">
            <v>0</v>
          </cell>
          <cell r="C118" t="str">
            <v>---</v>
          </cell>
          <cell r="D118">
            <v>0</v>
          </cell>
          <cell r="E118" t="str">
            <v>---</v>
          </cell>
          <cell r="F118">
            <v>0</v>
          </cell>
          <cell r="G118" t="str">
            <v>---</v>
          </cell>
          <cell r="H118">
            <v>0</v>
          </cell>
          <cell r="I118" t="str">
            <v>---</v>
          </cell>
          <cell r="J118">
            <v>0</v>
          </cell>
          <cell r="K118" t="str">
            <v>---</v>
          </cell>
          <cell r="L118">
            <v>0</v>
          </cell>
          <cell r="M118">
            <v>0</v>
          </cell>
          <cell r="N118">
            <v>0</v>
          </cell>
          <cell r="O118">
            <v>0</v>
          </cell>
          <cell r="P118">
            <v>0</v>
          </cell>
          <cell r="Q118">
            <v>0</v>
          </cell>
          <cell r="R118">
            <v>0</v>
          </cell>
          <cell r="S118">
            <v>0</v>
          </cell>
          <cell r="T118">
            <v>0</v>
          </cell>
          <cell r="U118">
            <v>0</v>
          </cell>
          <cell r="V118">
            <v>0</v>
          </cell>
          <cell r="W118">
            <v>0</v>
          </cell>
          <cell r="X118">
            <v>0</v>
          </cell>
        </row>
        <row r="119">
          <cell r="A119" t="str">
            <v>---</v>
          </cell>
          <cell r="B119">
            <v>0</v>
          </cell>
          <cell r="C119" t="str">
            <v>---</v>
          </cell>
          <cell r="D119">
            <v>0</v>
          </cell>
          <cell r="E119" t="str">
            <v>---</v>
          </cell>
          <cell r="F119">
            <v>0</v>
          </cell>
          <cell r="G119" t="str">
            <v>---</v>
          </cell>
          <cell r="H119">
            <v>0</v>
          </cell>
          <cell r="I119" t="str">
            <v>---</v>
          </cell>
          <cell r="J119">
            <v>0</v>
          </cell>
          <cell r="K119" t="str">
            <v>---</v>
          </cell>
          <cell r="L119">
            <v>0</v>
          </cell>
          <cell r="M119">
            <v>0</v>
          </cell>
          <cell r="N119">
            <v>0</v>
          </cell>
          <cell r="O119">
            <v>0</v>
          </cell>
          <cell r="P119">
            <v>0</v>
          </cell>
          <cell r="Q119">
            <v>0</v>
          </cell>
          <cell r="R119">
            <v>0</v>
          </cell>
          <cell r="S119">
            <v>0</v>
          </cell>
          <cell r="T119">
            <v>0</v>
          </cell>
          <cell r="U119">
            <v>0</v>
          </cell>
          <cell r="V119">
            <v>0</v>
          </cell>
          <cell r="W119">
            <v>0</v>
          </cell>
          <cell r="X119">
            <v>0</v>
          </cell>
        </row>
        <row r="120">
          <cell r="A120" t="str">
            <v>---</v>
          </cell>
          <cell r="B120">
            <v>0</v>
          </cell>
          <cell r="C120" t="str">
            <v>---</v>
          </cell>
          <cell r="D120">
            <v>0</v>
          </cell>
          <cell r="E120" t="str">
            <v>---</v>
          </cell>
          <cell r="F120">
            <v>0</v>
          </cell>
          <cell r="G120" t="str">
            <v>---</v>
          </cell>
          <cell r="H120">
            <v>0</v>
          </cell>
          <cell r="I120" t="str">
            <v>---</v>
          </cell>
          <cell r="J120">
            <v>0</v>
          </cell>
          <cell r="K120" t="str">
            <v>---</v>
          </cell>
          <cell r="L120">
            <v>0</v>
          </cell>
          <cell r="M120">
            <v>0</v>
          </cell>
          <cell r="N120">
            <v>0</v>
          </cell>
          <cell r="O120">
            <v>0</v>
          </cell>
          <cell r="P120">
            <v>0</v>
          </cell>
          <cell r="Q120">
            <v>0</v>
          </cell>
          <cell r="R120">
            <v>0</v>
          </cell>
          <cell r="S120">
            <v>0</v>
          </cell>
          <cell r="T120">
            <v>0</v>
          </cell>
          <cell r="U120">
            <v>0</v>
          </cell>
          <cell r="V120">
            <v>0</v>
          </cell>
          <cell r="W120">
            <v>0</v>
          </cell>
          <cell r="X120">
            <v>0</v>
          </cell>
        </row>
        <row r="121">
          <cell r="A121" t="str">
            <v>---</v>
          </cell>
          <cell r="B121">
            <v>0</v>
          </cell>
          <cell r="C121" t="str">
            <v>---</v>
          </cell>
          <cell r="D121">
            <v>0</v>
          </cell>
          <cell r="E121" t="str">
            <v>---</v>
          </cell>
          <cell r="F121">
            <v>0</v>
          </cell>
          <cell r="G121" t="str">
            <v>---</v>
          </cell>
          <cell r="H121">
            <v>0</v>
          </cell>
          <cell r="I121" t="str">
            <v>---</v>
          </cell>
          <cell r="J121">
            <v>0</v>
          </cell>
          <cell r="K121" t="str">
            <v>---</v>
          </cell>
          <cell r="L121">
            <v>0</v>
          </cell>
          <cell r="M121">
            <v>0</v>
          </cell>
          <cell r="N121">
            <v>0</v>
          </cell>
          <cell r="O121">
            <v>0</v>
          </cell>
          <cell r="P121">
            <v>0</v>
          </cell>
          <cell r="Q121">
            <v>0</v>
          </cell>
          <cell r="R121">
            <v>0</v>
          </cell>
          <cell r="S121">
            <v>0</v>
          </cell>
          <cell r="T121">
            <v>0</v>
          </cell>
          <cell r="U121">
            <v>0</v>
          </cell>
          <cell r="V121">
            <v>0</v>
          </cell>
          <cell r="W121">
            <v>0</v>
          </cell>
          <cell r="X121">
            <v>0</v>
          </cell>
        </row>
        <row r="122">
          <cell r="A122" t="str">
            <v>---</v>
          </cell>
          <cell r="B122">
            <v>0</v>
          </cell>
          <cell r="C122" t="str">
            <v>---</v>
          </cell>
          <cell r="D122">
            <v>0</v>
          </cell>
          <cell r="E122" t="str">
            <v>---</v>
          </cell>
          <cell r="F122">
            <v>0</v>
          </cell>
          <cell r="G122" t="str">
            <v>---</v>
          </cell>
          <cell r="H122">
            <v>0</v>
          </cell>
          <cell r="I122" t="str">
            <v>---</v>
          </cell>
          <cell r="J122">
            <v>0</v>
          </cell>
          <cell r="K122" t="str">
            <v>---</v>
          </cell>
          <cell r="L122">
            <v>0</v>
          </cell>
          <cell r="M122">
            <v>0</v>
          </cell>
          <cell r="N122">
            <v>0</v>
          </cell>
          <cell r="O122">
            <v>0</v>
          </cell>
          <cell r="P122">
            <v>0</v>
          </cell>
          <cell r="Q122">
            <v>0</v>
          </cell>
          <cell r="R122">
            <v>0</v>
          </cell>
          <cell r="S122">
            <v>0</v>
          </cell>
          <cell r="T122">
            <v>0</v>
          </cell>
          <cell r="U122">
            <v>0</v>
          </cell>
          <cell r="V122">
            <v>0</v>
          </cell>
          <cell r="W122">
            <v>0</v>
          </cell>
          <cell r="X122">
            <v>0</v>
          </cell>
        </row>
        <row r="123">
          <cell r="A123" t="str">
            <v>---</v>
          </cell>
          <cell r="B123">
            <v>0</v>
          </cell>
          <cell r="C123" t="str">
            <v>---</v>
          </cell>
          <cell r="D123">
            <v>0</v>
          </cell>
          <cell r="E123" t="str">
            <v>---</v>
          </cell>
          <cell r="F123">
            <v>0</v>
          </cell>
          <cell r="G123" t="str">
            <v>---</v>
          </cell>
          <cell r="H123">
            <v>0</v>
          </cell>
          <cell r="I123" t="str">
            <v>---</v>
          </cell>
          <cell r="J123">
            <v>0</v>
          </cell>
          <cell r="K123" t="str">
            <v>---</v>
          </cell>
          <cell r="L123">
            <v>0</v>
          </cell>
          <cell r="M123">
            <v>0</v>
          </cell>
          <cell r="N123">
            <v>0</v>
          </cell>
          <cell r="O123">
            <v>0</v>
          </cell>
          <cell r="P123">
            <v>0</v>
          </cell>
          <cell r="Q123">
            <v>0</v>
          </cell>
          <cell r="R123">
            <v>0</v>
          </cell>
          <cell r="S123">
            <v>0</v>
          </cell>
          <cell r="T123">
            <v>0</v>
          </cell>
          <cell r="U123">
            <v>0</v>
          </cell>
          <cell r="V123">
            <v>0</v>
          </cell>
          <cell r="W123">
            <v>0</v>
          </cell>
          <cell r="X123">
            <v>0</v>
          </cell>
        </row>
        <row r="124">
          <cell r="A124" t="str">
            <v>---</v>
          </cell>
          <cell r="B124">
            <v>0</v>
          </cell>
          <cell r="C124" t="str">
            <v>---</v>
          </cell>
          <cell r="D124">
            <v>0</v>
          </cell>
          <cell r="E124" t="str">
            <v>---</v>
          </cell>
          <cell r="F124">
            <v>0</v>
          </cell>
          <cell r="G124" t="str">
            <v>---</v>
          </cell>
          <cell r="H124">
            <v>0</v>
          </cell>
          <cell r="I124" t="str">
            <v>---</v>
          </cell>
          <cell r="J124">
            <v>0</v>
          </cell>
          <cell r="K124" t="str">
            <v>---</v>
          </cell>
          <cell r="L124">
            <v>0</v>
          </cell>
          <cell r="M124">
            <v>0</v>
          </cell>
          <cell r="N124">
            <v>0</v>
          </cell>
          <cell r="O124">
            <v>0</v>
          </cell>
          <cell r="P124">
            <v>0</v>
          </cell>
          <cell r="Q124">
            <v>0</v>
          </cell>
          <cell r="R124">
            <v>0</v>
          </cell>
          <cell r="S124">
            <v>0</v>
          </cell>
          <cell r="T124">
            <v>0</v>
          </cell>
          <cell r="U124">
            <v>0</v>
          </cell>
          <cell r="V124">
            <v>0</v>
          </cell>
          <cell r="W124">
            <v>0</v>
          </cell>
          <cell r="X124">
            <v>0</v>
          </cell>
        </row>
        <row r="125">
          <cell r="A125" t="str">
            <v>---</v>
          </cell>
          <cell r="B125">
            <v>0</v>
          </cell>
          <cell r="C125" t="str">
            <v>---</v>
          </cell>
          <cell r="D125">
            <v>0</v>
          </cell>
          <cell r="E125" t="str">
            <v>---</v>
          </cell>
          <cell r="F125">
            <v>0</v>
          </cell>
          <cell r="G125" t="str">
            <v>---</v>
          </cell>
          <cell r="H125">
            <v>0</v>
          </cell>
          <cell r="I125" t="str">
            <v>---</v>
          </cell>
          <cell r="J125">
            <v>0</v>
          </cell>
          <cell r="K125" t="str">
            <v>---</v>
          </cell>
          <cell r="L125">
            <v>0</v>
          </cell>
          <cell r="M125">
            <v>0</v>
          </cell>
          <cell r="N125">
            <v>0</v>
          </cell>
          <cell r="O125">
            <v>0</v>
          </cell>
          <cell r="P125">
            <v>0</v>
          </cell>
          <cell r="Q125">
            <v>0</v>
          </cell>
          <cell r="R125">
            <v>0</v>
          </cell>
          <cell r="S125">
            <v>0</v>
          </cell>
          <cell r="T125">
            <v>0</v>
          </cell>
          <cell r="U125">
            <v>0</v>
          </cell>
          <cell r="V125">
            <v>0</v>
          </cell>
          <cell r="W125">
            <v>0</v>
          </cell>
          <cell r="X125">
            <v>0</v>
          </cell>
        </row>
        <row r="126">
          <cell r="A126" t="str">
            <v>---</v>
          </cell>
          <cell r="B126">
            <v>0</v>
          </cell>
          <cell r="C126" t="str">
            <v>---</v>
          </cell>
          <cell r="D126">
            <v>0</v>
          </cell>
          <cell r="E126" t="str">
            <v>---</v>
          </cell>
          <cell r="F126">
            <v>0</v>
          </cell>
          <cell r="G126" t="str">
            <v>---</v>
          </cell>
          <cell r="H126">
            <v>0</v>
          </cell>
          <cell r="I126" t="str">
            <v>---</v>
          </cell>
          <cell r="J126">
            <v>0</v>
          </cell>
          <cell r="K126" t="str">
            <v>---</v>
          </cell>
          <cell r="L126">
            <v>0</v>
          </cell>
          <cell r="M126">
            <v>0</v>
          </cell>
          <cell r="N126">
            <v>0</v>
          </cell>
          <cell r="O126">
            <v>0</v>
          </cell>
          <cell r="P126">
            <v>0</v>
          </cell>
          <cell r="Q126">
            <v>0</v>
          </cell>
          <cell r="R126">
            <v>0</v>
          </cell>
          <cell r="S126">
            <v>0</v>
          </cell>
          <cell r="T126">
            <v>0</v>
          </cell>
          <cell r="U126">
            <v>0</v>
          </cell>
          <cell r="V126">
            <v>0</v>
          </cell>
          <cell r="W126">
            <v>0</v>
          </cell>
          <cell r="X126">
            <v>0</v>
          </cell>
        </row>
        <row r="127">
          <cell r="A127" t="str">
            <v>---</v>
          </cell>
          <cell r="B127">
            <v>0</v>
          </cell>
          <cell r="C127" t="str">
            <v>---</v>
          </cell>
          <cell r="D127">
            <v>0</v>
          </cell>
          <cell r="E127" t="str">
            <v>---</v>
          </cell>
          <cell r="F127">
            <v>0</v>
          </cell>
          <cell r="G127" t="str">
            <v>---</v>
          </cell>
          <cell r="H127">
            <v>0</v>
          </cell>
          <cell r="I127" t="str">
            <v>---</v>
          </cell>
          <cell r="J127">
            <v>0</v>
          </cell>
          <cell r="K127" t="str">
            <v>---</v>
          </cell>
          <cell r="L127">
            <v>0</v>
          </cell>
          <cell r="M127">
            <v>0</v>
          </cell>
          <cell r="N127">
            <v>0</v>
          </cell>
          <cell r="O127">
            <v>0</v>
          </cell>
          <cell r="P127">
            <v>0</v>
          </cell>
          <cell r="Q127">
            <v>0</v>
          </cell>
          <cell r="R127">
            <v>0</v>
          </cell>
          <cell r="S127">
            <v>0</v>
          </cell>
          <cell r="T127">
            <v>0</v>
          </cell>
          <cell r="U127">
            <v>0</v>
          </cell>
          <cell r="V127">
            <v>0</v>
          </cell>
          <cell r="W127">
            <v>0</v>
          </cell>
          <cell r="X127">
            <v>0</v>
          </cell>
        </row>
        <row r="128">
          <cell r="A128" t="str">
            <v>---</v>
          </cell>
          <cell r="B128">
            <v>0</v>
          </cell>
          <cell r="C128" t="str">
            <v>---</v>
          </cell>
          <cell r="D128">
            <v>0</v>
          </cell>
          <cell r="E128" t="str">
            <v>---</v>
          </cell>
          <cell r="F128">
            <v>0</v>
          </cell>
          <cell r="G128" t="str">
            <v>---</v>
          </cell>
          <cell r="H128">
            <v>0</v>
          </cell>
          <cell r="I128" t="str">
            <v>---</v>
          </cell>
          <cell r="J128">
            <v>0</v>
          </cell>
          <cell r="K128" t="str">
            <v>---</v>
          </cell>
          <cell r="L128">
            <v>0</v>
          </cell>
          <cell r="M128">
            <v>0</v>
          </cell>
          <cell r="N128">
            <v>0</v>
          </cell>
          <cell r="O128">
            <v>0</v>
          </cell>
          <cell r="P128">
            <v>0</v>
          </cell>
          <cell r="Q128">
            <v>0</v>
          </cell>
          <cell r="R128">
            <v>0</v>
          </cell>
          <cell r="S128">
            <v>0</v>
          </cell>
          <cell r="T128">
            <v>0</v>
          </cell>
          <cell r="U128">
            <v>0</v>
          </cell>
          <cell r="V128">
            <v>0</v>
          </cell>
          <cell r="W128">
            <v>0</v>
          </cell>
          <cell r="X128">
            <v>0</v>
          </cell>
        </row>
        <row r="129">
          <cell r="A129" t="str">
            <v>---</v>
          </cell>
          <cell r="B129">
            <v>0</v>
          </cell>
          <cell r="C129" t="str">
            <v>---</v>
          </cell>
          <cell r="D129">
            <v>0</v>
          </cell>
          <cell r="E129" t="str">
            <v>---</v>
          </cell>
          <cell r="F129">
            <v>0</v>
          </cell>
          <cell r="G129" t="str">
            <v>---</v>
          </cell>
          <cell r="H129">
            <v>0</v>
          </cell>
          <cell r="I129" t="str">
            <v>---</v>
          </cell>
          <cell r="J129">
            <v>0</v>
          </cell>
          <cell r="K129" t="str">
            <v>---</v>
          </cell>
          <cell r="L129">
            <v>0</v>
          </cell>
          <cell r="M129">
            <v>0</v>
          </cell>
          <cell r="N129">
            <v>0</v>
          </cell>
          <cell r="O129">
            <v>0</v>
          </cell>
          <cell r="P129">
            <v>0</v>
          </cell>
          <cell r="Q129">
            <v>0</v>
          </cell>
          <cell r="R129">
            <v>0</v>
          </cell>
          <cell r="S129">
            <v>0</v>
          </cell>
          <cell r="T129">
            <v>0</v>
          </cell>
          <cell r="U129">
            <v>0</v>
          </cell>
          <cell r="V129">
            <v>0</v>
          </cell>
          <cell r="W129">
            <v>0</v>
          </cell>
          <cell r="X129">
            <v>0</v>
          </cell>
        </row>
        <row r="130">
          <cell r="A130" t="str">
            <v>---</v>
          </cell>
          <cell r="B130">
            <v>0</v>
          </cell>
          <cell r="C130" t="str">
            <v>---</v>
          </cell>
          <cell r="D130">
            <v>0</v>
          </cell>
          <cell r="E130" t="str">
            <v>---</v>
          </cell>
          <cell r="F130">
            <v>0</v>
          </cell>
          <cell r="G130" t="str">
            <v>---</v>
          </cell>
          <cell r="H130">
            <v>0</v>
          </cell>
          <cell r="I130" t="str">
            <v>---</v>
          </cell>
          <cell r="J130">
            <v>0</v>
          </cell>
          <cell r="K130" t="str">
            <v>---</v>
          </cell>
          <cell r="L130">
            <v>0</v>
          </cell>
          <cell r="M130">
            <v>0</v>
          </cell>
          <cell r="N130">
            <v>0</v>
          </cell>
          <cell r="O130">
            <v>0</v>
          </cell>
          <cell r="P130">
            <v>0</v>
          </cell>
          <cell r="Q130">
            <v>0</v>
          </cell>
          <cell r="R130">
            <v>0</v>
          </cell>
          <cell r="S130">
            <v>0</v>
          </cell>
          <cell r="T130">
            <v>0</v>
          </cell>
          <cell r="U130">
            <v>0</v>
          </cell>
          <cell r="V130">
            <v>0</v>
          </cell>
          <cell r="W130">
            <v>0</v>
          </cell>
          <cell r="X130">
            <v>0</v>
          </cell>
        </row>
        <row r="131">
          <cell r="A131" t="str">
            <v>---</v>
          </cell>
          <cell r="B131">
            <v>0</v>
          </cell>
          <cell r="C131" t="str">
            <v>---</v>
          </cell>
          <cell r="D131">
            <v>0</v>
          </cell>
          <cell r="E131" t="str">
            <v>---</v>
          </cell>
          <cell r="F131">
            <v>0</v>
          </cell>
          <cell r="G131" t="str">
            <v>---</v>
          </cell>
          <cell r="H131">
            <v>0</v>
          </cell>
          <cell r="I131" t="str">
            <v>---</v>
          </cell>
          <cell r="J131">
            <v>0</v>
          </cell>
          <cell r="K131" t="str">
            <v>---</v>
          </cell>
          <cell r="L131">
            <v>0</v>
          </cell>
          <cell r="M131">
            <v>0</v>
          </cell>
          <cell r="N131">
            <v>0</v>
          </cell>
          <cell r="O131">
            <v>0</v>
          </cell>
          <cell r="P131">
            <v>0</v>
          </cell>
          <cell r="Q131">
            <v>0</v>
          </cell>
          <cell r="R131">
            <v>0</v>
          </cell>
          <cell r="S131">
            <v>0</v>
          </cell>
          <cell r="T131">
            <v>0</v>
          </cell>
          <cell r="U131">
            <v>0</v>
          </cell>
          <cell r="V131">
            <v>0</v>
          </cell>
          <cell r="W131">
            <v>0</v>
          </cell>
          <cell r="X131">
            <v>0</v>
          </cell>
        </row>
        <row r="132">
          <cell r="A132" t="str">
            <v>---</v>
          </cell>
          <cell r="B132">
            <v>0</v>
          </cell>
          <cell r="C132" t="str">
            <v>---</v>
          </cell>
          <cell r="D132">
            <v>0</v>
          </cell>
          <cell r="E132" t="str">
            <v>---</v>
          </cell>
          <cell r="F132">
            <v>0</v>
          </cell>
          <cell r="G132" t="str">
            <v>---</v>
          </cell>
          <cell r="H132">
            <v>0</v>
          </cell>
          <cell r="I132" t="str">
            <v>---</v>
          </cell>
          <cell r="J132">
            <v>0</v>
          </cell>
          <cell r="K132" t="str">
            <v>---</v>
          </cell>
          <cell r="L132">
            <v>0</v>
          </cell>
          <cell r="M132">
            <v>0</v>
          </cell>
          <cell r="N132">
            <v>0</v>
          </cell>
          <cell r="O132">
            <v>0</v>
          </cell>
          <cell r="P132">
            <v>0</v>
          </cell>
          <cell r="Q132">
            <v>0</v>
          </cell>
          <cell r="R132">
            <v>0</v>
          </cell>
          <cell r="S132">
            <v>0</v>
          </cell>
          <cell r="T132">
            <v>0</v>
          </cell>
          <cell r="U132">
            <v>0</v>
          </cell>
          <cell r="V132">
            <v>0</v>
          </cell>
          <cell r="W132">
            <v>0</v>
          </cell>
          <cell r="X132">
            <v>0</v>
          </cell>
        </row>
        <row r="133">
          <cell r="A133" t="str">
            <v>---</v>
          </cell>
          <cell r="B133">
            <v>0</v>
          </cell>
          <cell r="C133" t="str">
            <v>---</v>
          </cell>
          <cell r="D133">
            <v>0</v>
          </cell>
          <cell r="E133" t="str">
            <v>---</v>
          </cell>
          <cell r="F133">
            <v>0</v>
          </cell>
          <cell r="G133" t="str">
            <v>---</v>
          </cell>
          <cell r="H133">
            <v>0</v>
          </cell>
          <cell r="I133" t="str">
            <v>---</v>
          </cell>
          <cell r="J133">
            <v>0</v>
          </cell>
          <cell r="K133" t="str">
            <v>---</v>
          </cell>
          <cell r="L133">
            <v>0</v>
          </cell>
          <cell r="M133">
            <v>0</v>
          </cell>
          <cell r="N133">
            <v>0</v>
          </cell>
          <cell r="O133">
            <v>0</v>
          </cell>
          <cell r="P133">
            <v>0</v>
          </cell>
          <cell r="Q133">
            <v>0</v>
          </cell>
          <cell r="R133">
            <v>0</v>
          </cell>
          <cell r="S133">
            <v>0</v>
          </cell>
          <cell r="T133">
            <v>0</v>
          </cell>
          <cell r="U133">
            <v>0</v>
          </cell>
          <cell r="V133">
            <v>0</v>
          </cell>
          <cell r="W133">
            <v>0</v>
          </cell>
          <cell r="X133">
            <v>0</v>
          </cell>
        </row>
        <row r="134">
          <cell r="A134" t="str">
            <v>---</v>
          </cell>
          <cell r="B134">
            <v>0</v>
          </cell>
          <cell r="C134" t="str">
            <v>---</v>
          </cell>
          <cell r="D134">
            <v>0</v>
          </cell>
          <cell r="E134" t="str">
            <v>---</v>
          </cell>
          <cell r="F134">
            <v>0</v>
          </cell>
          <cell r="G134" t="str">
            <v>---</v>
          </cell>
          <cell r="H134">
            <v>0</v>
          </cell>
          <cell r="I134" t="str">
            <v>---</v>
          </cell>
          <cell r="J134">
            <v>0</v>
          </cell>
          <cell r="K134" t="str">
            <v>---</v>
          </cell>
          <cell r="L134">
            <v>0</v>
          </cell>
          <cell r="M134">
            <v>0</v>
          </cell>
          <cell r="N134">
            <v>0</v>
          </cell>
          <cell r="O134">
            <v>0</v>
          </cell>
          <cell r="P134">
            <v>0</v>
          </cell>
          <cell r="Q134">
            <v>0</v>
          </cell>
          <cell r="R134">
            <v>0</v>
          </cell>
          <cell r="S134">
            <v>0</v>
          </cell>
          <cell r="T134">
            <v>0</v>
          </cell>
          <cell r="U134">
            <v>0</v>
          </cell>
          <cell r="V134">
            <v>0</v>
          </cell>
          <cell r="W134">
            <v>0</v>
          </cell>
          <cell r="X134">
            <v>0</v>
          </cell>
        </row>
        <row r="135">
          <cell r="A135" t="str">
            <v>---</v>
          </cell>
          <cell r="B135">
            <v>0</v>
          </cell>
          <cell r="C135" t="str">
            <v>---</v>
          </cell>
          <cell r="D135">
            <v>0</v>
          </cell>
          <cell r="E135" t="str">
            <v>---</v>
          </cell>
          <cell r="F135">
            <v>0</v>
          </cell>
          <cell r="G135" t="str">
            <v>---</v>
          </cell>
          <cell r="H135">
            <v>0</v>
          </cell>
          <cell r="I135" t="str">
            <v>---</v>
          </cell>
          <cell r="J135">
            <v>0</v>
          </cell>
          <cell r="K135" t="str">
            <v>---</v>
          </cell>
          <cell r="L135">
            <v>0</v>
          </cell>
          <cell r="M135">
            <v>0</v>
          </cell>
          <cell r="N135">
            <v>0</v>
          </cell>
          <cell r="O135">
            <v>0</v>
          </cell>
          <cell r="P135">
            <v>0</v>
          </cell>
          <cell r="Q135">
            <v>0</v>
          </cell>
          <cell r="R135">
            <v>0</v>
          </cell>
          <cell r="S135">
            <v>0</v>
          </cell>
          <cell r="T135">
            <v>0</v>
          </cell>
          <cell r="U135">
            <v>0</v>
          </cell>
          <cell r="V135">
            <v>0</v>
          </cell>
          <cell r="W135">
            <v>0</v>
          </cell>
          <cell r="X135">
            <v>0</v>
          </cell>
        </row>
        <row r="136">
          <cell r="A136" t="str">
            <v>---</v>
          </cell>
          <cell r="B136">
            <v>0</v>
          </cell>
          <cell r="C136" t="str">
            <v>---</v>
          </cell>
          <cell r="D136">
            <v>0</v>
          </cell>
          <cell r="E136" t="str">
            <v>---</v>
          </cell>
          <cell r="F136">
            <v>0</v>
          </cell>
          <cell r="G136" t="str">
            <v>---</v>
          </cell>
          <cell r="H136">
            <v>0</v>
          </cell>
          <cell r="I136" t="str">
            <v>---</v>
          </cell>
          <cell r="J136">
            <v>0</v>
          </cell>
          <cell r="K136" t="str">
            <v>---</v>
          </cell>
          <cell r="L136">
            <v>0</v>
          </cell>
          <cell r="M136">
            <v>0</v>
          </cell>
          <cell r="N136">
            <v>0</v>
          </cell>
          <cell r="O136">
            <v>0</v>
          </cell>
          <cell r="P136">
            <v>0</v>
          </cell>
          <cell r="Q136">
            <v>0</v>
          </cell>
          <cell r="R136">
            <v>0</v>
          </cell>
          <cell r="S136">
            <v>0</v>
          </cell>
          <cell r="T136">
            <v>0</v>
          </cell>
          <cell r="U136">
            <v>0</v>
          </cell>
          <cell r="V136">
            <v>0</v>
          </cell>
          <cell r="W136">
            <v>0</v>
          </cell>
          <cell r="X136">
            <v>0</v>
          </cell>
        </row>
        <row r="137">
          <cell r="A137" t="str">
            <v>---</v>
          </cell>
          <cell r="B137">
            <v>0</v>
          </cell>
          <cell r="C137" t="str">
            <v>---</v>
          </cell>
          <cell r="D137">
            <v>0</v>
          </cell>
          <cell r="E137" t="str">
            <v>---</v>
          </cell>
          <cell r="F137">
            <v>0</v>
          </cell>
          <cell r="G137" t="str">
            <v>---</v>
          </cell>
          <cell r="H137">
            <v>0</v>
          </cell>
          <cell r="I137" t="str">
            <v>---</v>
          </cell>
          <cell r="J137">
            <v>0</v>
          </cell>
          <cell r="K137" t="str">
            <v>---</v>
          </cell>
          <cell r="L137">
            <v>0</v>
          </cell>
          <cell r="M137">
            <v>0</v>
          </cell>
          <cell r="N137">
            <v>0</v>
          </cell>
          <cell r="O137">
            <v>0</v>
          </cell>
          <cell r="P137">
            <v>0</v>
          </cell>
          <cell r="Q137">
            <v>0</v>
          </cell>
          <cell r="R137">
            <v>0</v>
          </cell>
          <cell r="S137">
            <v>0</v>
          </cell>
          <cell r="T137">
            <v>0</v>
          </cell>
          <cell r="U137">
            <v>0</v>
          </cell>
          <cell r="V137">
            <v>0</v>
          </cell>
          <cell r="W137">
            <v>0</v>
          </cell>
          <cell r="X137">
            <v>0</v>
          </cell>
        </row>
        <row r="138">
          <cell r="A138" t="str">
            <v>---</v>
          </cell>
          <cell r="B138">
            <v>0</v>
          </cell>
          <cell r="C138" t="str">
            <v>---</v>
          </cell>
          <cell r="D138">
            <v>0</v>
          </cell>
          <cell r="E138" t="str">
            <v>---</v>
          </cell>
          <cell r="F138">
            <v>0</v>
          </cell>
          <cell r="G138" t="str">
            <v>---</v>
          </cell>
          <cell r="H138">
            <v>0</v>
          </cell>
          <cell r="I138" t="str">
            <v>---</v>
          </cell>
          <cell r="J138">
            <v>0</v>
          </cell>
          <cell r="K138" t="str">
            <v>---</v>
          </cell>
          <cell r="L138">
            <v>0</v>
          </cell>
          <cell r="M138">
            <v>0</v>
          </cell>
          <cell r="N138">
            <v>0</v>
          </cell>
          <cell r="O138">
            <v>0</v>
          </cell>
          <cell r="P138">
            <v>0</v>
          </cell>
          <cell r="Q138">
            <v>0</v>
          </cell>
          <cell r="R138">
            <v>0</v>
          </cell>
          <cell r="S138">
            <v>0</v>
          </cell>
          <cell r="T138">
            <v>0</v>
          </cell>
          <cell r="U138">
            <v>0</v>
          </cell>
          <cell r="V138">
            <v>0</v>
          </cell>
          <cell r="W138">
            <v>0</v>
          </cell>
          <cell r="X138">
            <v>0</v>
          </cell>
        </row>
        <row r="139">
          <cell r="A139" t="str">
            <v>---</v>
          </cell>
          <cell r="B139">
            <v>0</v>
          </cell>
          <cell r="C139" t="str">
            <v>---</v>
          </cell>
          <cell r="D139">
            <v>0</v>
          </cell>
          <cell r="E139" t="str">
            <v>---</v>
          </cell>
          <cell r="F139">
            <v>0</v>
          </cell>
          <cell r="G139" t="str">
            <v>---</v>
          </cell>
          <cell r="H139">
            <v>0</v>
          </cell>
          <cell r="I139" t="str">
            <v>---</v>
          </cell>
          <cell r="J139">
            <v>0</v>
          </cell>
          <cell r="K139" t="str">
            <v>---</v>
          </cell>
          <cell r="L139">
            <v>0</v>
          </cell>
          <cell r="M139">
            <v>0</v>
          </cell>
          <cell r="N139">
            <v>0</v>
          </cell>
          <cell r="O139">
            <v>0</v>
          </cell>
          <cell r="P139">
            <v>0</v>
          </cell>
          <cell r="Q139">
            <v>0</v>
          </cell>
          <cell r="R139">
            <v>0</v>
          </cell>
          <cell r="S139">
            <v>0</v>
          </cell>
          <cell r="T139">
            <v>0</v>
          </cell>
          <cell r="U139">
            <v>0</v>
          </cell>
          <cell r="V139">
            <v>0</v>
          </cell>
          <cell r="W139">
            <v>0</v>
          </cell>
          <cell r="X139">
            <v>0</v>
          </cell>
        </row>
        <row r="140">
          <cell r="A140" t="str">
            <v>---</v>
          </cell>
          <cell r="B140">
            <v>0</v>
          </cell>
          <cell r="C140" t="str">
            <v>---</v>
          </cell>
          <cell r="D140">
            <v>0</v>
          </cell>
          <cell r="E140" t="str">
            <v>---</v>
          </cell>
          <cell r="F140">
            <v>0</v>
          </cell>
          <cell r="G140" t="str">
            <v>---</v>
          </cell>
          <cell r="H140">
            <v>0</v>
          </cell>
          <cell r="I140" t="str">
            <v>---</v>
          </cell>
          <cell r="J140">
            <v>0</v>
          </cell>
          <cell r="K140" t="str">
            <v>---</v>
          </cell>
          <cell r="L140">
            <v>0</v>
          </cell>
          <cell r="M140">
            <v>0</v>
          </cell>
          <cell r="N140">
            <v>0</v>
          </cell>
          <cell r="O140">
            <v>0</v>
          </cell>
          <cell r="P140">
            <v>0</v>
          </cell>
          <cell r="Q140">
            <v>0</v>
          </cell>
          <cell r="R140">
            <v>0</v>
          </cell>
          <cell r="S140">
            <v>0</v>
          </cell>
          <cell r="T140">
            <v>0</v>
          </cell>
          <cell r="U140">
            <v>0</v>
          </cell>
          <cell r="V140">
            <v>0</v>
          </cell>
          <cell r="W140">
            <v>0</v>
          </cell>
          <cell r="X140">
            <v>0</v>
          </cell>
        </row>
        <row r="141">
          <cell r="A141" t="str">
            <v>---</v>
          </cell>
          <cell r="B141">
            <v>0</v>
          </cell>
          <cell r="C141" t="str">
            <v>---</v>
          </cell>
          <cell r="D141">
            <v>0</v>
          </cell>
          <cell r="E141" t="str">
            <v>---</v>
          </cell>
          <cell r="F141">
            <v>0</v>
          </cell>
          <cell r="G141" t="str">
            <v>---</v>
          </cell>
          <cell r="H141">
            <v>0</v>
          </cell>
          <cell r="I141" t="str">
            <v>---</v>
          </cell>
          <cell r="J141">
            <v>0</v>
          </cell>
          <cell r="K141" t="str">
            <v>---</v>
          </cell>
          <cell r="L141">
            <v>0</v>
          </cell>
          <cell r="M141">
            <v>0</v>
          </cell>
          <cell r="N141">
            <v>0</v>
          </cell>
          <cell r="O141">
            <v>0</v>
          </cell>
          <cell r="P141">
            <v>0</v>
          </cell>
          <cell r="Q141">
            <v>0</v>
          </cell>
          <cell r="R141">
            <v>0</v>
          </cell>
          <cell r="S141">
            <v>0</v>
          </cell>
          <cell r="T141">
            <v>0</v>
          </cell>
          <cell r="U141">
            <v>0</v>
          </cell>
          <cell r="V141">
            <v>0</v>
          </cell>
          <cell r="W141">
            <v>0</v>
          </cell>
          <cell r="X141">
            <v>0</v>
          </cell>
        </row>
        <row r="142">
          <cell r="A142" t="str">
            <v>---</v>
          </cell>
          <cell r="B142">
            <v>0</v>
          </cell>
          <cell r="C142" t="str">
            <v>---</v>
          </cell>
          <cell r="D142">
            <v>0</v>
          </cell>
          <cell r="E142" t="str">
            <v>---</v>
          </cell>
          <cell r="F142">
            <v>0</v>
          </cell>
          <cell r="G142" t="str">
            <v>---</v>
          </cell>
          <cell r="H142">
            <v>0</v>
          </cell>
          <cell r="I142" t="str">
            <v>---</v>
          </cell>
          <cell r="J142">
            <v>0</v>
          </cell>
          <cell r="K142" t="str">
            <v>---</v>
          </cell>
          <cell r="L142">
            <v>0</v>
          </cell>
          <cell r="M142">
            <v>0</v>
          </cell>
          <cell r="N142">
            <v>0</v>
          </cell>
          <cell r="O142">
            <v>0</v>
          </cell>
          <cell r="P142">
            <v>0</v>
          </cell>
          <cell r="Q142">
            <v>0</v>
          </cell>
          <cell r="R142">
            <v>0</v>
          </cell>
          <cell r="S142">
            <v>0</v>
          </cell>
          <cell r="T142">
            <v>0</v>
          </cell>
          <cell r="U142">
            <v>0</v>
          </cell>
          <cell r="V142">
            <v>0</v>
          </cell>
          <cell r="W142">
            <v>0</v>
          </cell>
          <cell r="X142">
            <v>0</v>
          </cell>
        </row>
        <row r="143">
          <cell r="A143" t="str">
            <v>---</v>
          </cell>
          <cell r="B143">
            <v>0</v>
          </cell>
          <cell r="C143" t="str">
            <v>---</v>
          </cell>
          <cell r="D143">
            <v>0</v>
          </cell>
          <cell r="E143" t="str">
            <v>---</v>
          </cell>
          <cell r="F143">
            <v>0</v>
          </cell>
          <cell r="G143" t="str">
            <v>---</v>
          </cell>
          <cell r="H143">
            <v>0</v>
          </cell>
          <cell r="I143" t="str">
            <v>---</v>
          </cell>
          <cell r="J143">
            <v>0</v>
          </cell>
          <cell r="K143" t="str">
            <v>---</v>
          </cell>
          <cell r="L143">
            <v>0</v>
          </cell>
          <cell r="M143">
            <v>0</v>
          </cell>
          <cell r="N143">
            <v>0</v>
          </cell>
          <cell r="O143">
            <v>0</v>
          </cell>
          <cell r="P143">
            <v>0</v>
          </cell>
          <cell r="Q143">
            <v>0</v>
          </cell>
          <cell r="R143">
            <v>0</v>
          </cell>
          <cell r="S143">
            <v>0</v>
          </cell>
          <cell r="T143">
            <v>0</v>
          </cell>
          <cell r="U143">
            <v>0</v>
          </cell>
          <cell r="V143">
            <v>0</v>
          </cell>
          <cell r="W143">
            <v>0</v>
          </cell>
          <cell r="X143">
            <v>0</v>
          </cell>
        </row>
        <row r="144">
          <cell r="A144" t="str">
            <v>---</v>
          </cell>
          <cell r="B144">
            <v>0</v>
          </cell>
          <cell r="C144" t="str">
            <v>---</v>
          </cell>
          <cell r="D144">
            <v>0</v>
          </cell>
          <cell r="E144" t="str">
            <v>---</v>
          </cell>
          <cell r="F144">
            <v>0</v>
          </cell>
          <cell r="G144" t="str">
            <v>---</v>
          </cell>
          <cell r="H144">
            <v>0</v>
          </cell>
          <cell r="I144" t="str">
            <v>---</v>
          </cell>
          <cell r="J144">
            <v>0</v>
          </cell>
          <cell r="K144" t="str">
            <v>---</v>
          </cell>
          <cell r="L144">
            <v>0</v>
          </cell>
          <cell r="M144">
            <v>0</v>
          </cell>
          <cell r="N144">
            <v>0</v>
          </cell>
          <cell r="O144">
            <v>0</v>
          </cell>
          <cell r="P144">
            <v>0</v>
          </cell>
          <cell r="Q144">
            <v>0</v>
          </cell>
          <cell r="R144">
            <v>0</v>
          </cell>
          <cell r="S144">
            <v>0</v>
          </cell>
          <cell r="T144">
            <v>0</v>
          </cell>
          <cell r="U144">
            <v>0</v>
          </cell>
          <cell r="V144">
            <v>0</v>
          </cell>
          <cell r="W144">
            <v>0</v>
          </cell>
          <cell r="X144">
            <v>0</v>
          </cell>
        </row>
        <row r="145">
          <cell r="A145" t="str">
            <v>---</v>
          </cell>
          <cell r="B145">
            <v>0</v>
          </cell>
          <cell r="C145" t="str">
            <v>---</v>
          </cell>
          <cell r="D145">
            <v>0</v>
          </cell>
          <cell r="E145" t="str">
            <v>---</v>
          </cell>
          <cell r="F145">
            <v>0</v>
          </cell>
          <cell r="G145" t="str">
            <v>---</v>
          </cell>
          <cell r="H145">
            <v>0</v>
          </cell>
          <cell r="I145" t="str">
            <v>---</v>
          </cell>
          <cell r="J145">
            <v>0</v>
          </cell>
          <cell r="K145" t="str">
            <v>---</v>
          </cell>
          <cell r="L145">
            <v>0</v>
          </cell>
          <cell r="M145">
            <v>0</v>
          </cell>
          <cell r="N145">
            <v>0</v>
          </cell>
          <cell r="O145">
            <v>0</v>
          </cell>
          <cell r="P145">
            <v>0</v>
          </cell>
          <cell r="Q145">
            <v>0</v>
          </cell>
          <cell r="R145">
            <v>0</v>
          </cell>
          <cell r="S145">
            <v>0</v>
          </cell>
          <cell r="T145">
            <v>0</v>
          </cell>
          <cell r="U145">
            <v>0</v>
          </cell>
          <cell r="V145">
            <v>0</v>
          </cell>
          <cell r="W145">
            <v>0</v>
          </cell>
          <cell r="X145">
            <v>0</v>
          </cell>
        </row>
        <row r="146">
          <cell r="A146" t="str">
            <v>---</v>
          </cell>
          <cell r="B146">
            <v>0</v>
          </cell>
          <cell r="C146" t="str">
            <v>---</v>
          </cell>
          <cell r="D146">
            <v>0</v>
          </cell>
          <cell r="E146" t="str">
            <v>---</v>
          </cell>
          <cell r="F146">
            <v>0</v>
          </cell>
          <cell r="G146" t="str">
            <v>---</v>
          </cell>
          <cell r="H146">
            <v>0</v>
          </cell>
          <cell r="I146" t="str">
            <v>---</v>
          </cell>
          <cell r="J146">
            <v>0</v>
          </cell>
          <cell r="K146" t="str">
            <v>---</v>
          </cell>
          <cell r="L146">
            <v>0</v>
          </cell>
          <cell r="M146">
            <v>0</v>
          </cell>
          <cell r="N146">
            <v>0</v>
          </cell>
          <cell r="O146">
            <v>0</v>
          </cell>
          <cell r="P146">
            <v>0</v>
          </cell>
          <cell r="Q146">
            <v>0</v>
          </cell>
          <cell r="R146">
            <v>0</v>
          </cell>
          <cell r="S146">
            <v>0</v>
          </cell>
          <cell r="T146">
            <v>0</v>
          </cell>
          <cell r="U146">
            <v>0</v>
          </cell>
          <cell r="V146">
            <v>0</v>
          </cell>
          <cell r="W146">
            <v>0</v>
          </cell>
          <cell r="X146">
            <v>0</v>
          </cell>
        </row>
        <row r="147">
          <cell r="A147" t="str">
            <v>---</v>
          </cell>
          <cell r="B147">
            <v>0</v>
          </cell>
          <cell r="C147" t="str">
            <v>---</v>
          </cell>
          <cell r="D147">
            <v>0</v>
          </cell>
          <cell r="E147" t="str">
            <v>---</v>
          </cell>
          <cell r="F147">
            <v>0</v>
          </cell>
          <cell r="G147" t="str">
            <v>---</v>
          </cell>
          <cell r="H147">
            <v>0</v>
          </cell>
          <cell r="I147" t="str">
            <v>---</v>
          </cell>
          <cell r="J147">
            <v>0</v>
          </cell>
          <cell r="K147" t="str">
            <v>---</v>
          </cell>
          <cell r="L147">
            <v>0</v>
          </cell>
          <cell r="M147">
            <v>0</v>
          </cell>
          <cell r="N147">
            <v>0</v>
          </cell>
          <cell r="O147">
            <v>0</v>
          </cell>
          <cell r="P147">
            <v>0</v>
          </cell>
          <cell r="Q147">
            <v>0</v>
          </cell>
          <cell r="R147">
            <v>0</v>
          </cell>
          <cell r="S147">
            <v>0</v>
          </cell>
          <cell r="T147">
            <v>0</v>
          </cell>
          <cell r="U147">
            <v>0</v>
          </cell>
          <cell r="V147">
            <v>0</v>
          </cell>
          <cell r="W147">
            <v>0</v>
          </cell>
          <cell r="X147">
            <v>0</v>
          </cell>
        </row>
        <row r="148">
          <cell r="A148" t="str">
            <v>---</v>
          </cell>
          <cell r="B148">
            <v>0</v>
          </cell>
          <cell r="C148" t="str">
            <v>---</v>
          </cell>
          <cell r="D148">
            <v>0</v>
          </cell>
          <cell r="E148" t="str">
            <v>---</v>
          </cell>
          <cell r="F148">
            <v>0</v>
          </cell>
          <cell r="G148" t="str">
            <v>---</v>
          </cell>
          <cell r="H148">
            <v>0</v>
          </cell>
          <cell r="I148" t="str">
            <v>---</v>
          </cell>
          <cell r="J148">
            <v>0</v>
          </cell>
          <cell r="K148" t="str">
            <v>---</v>
          </cell>
          <cell r="L148">
            <v>0</v>
          </cell>
          <cell r="M148">
            <v>0</v>
          </cell>
          <cell r="N148">
            <v>0</v>
          </cell>
          <cell r="O148">
            <v>0</v>
          </cell>
          <cell r="P148">
            <v>0</v>
          </cell>
          <cell r="Q148">
            <v>0</v>
          </cell>
          <cell r="R148">
            <v>0</v>
          </cell>
          <cell r="S148">
            <v>0</v>
          </cell>
          <cell r="T148">
            <v>0</v>
          </cell>
          <cell r="U148">
            <v>0</v>
          </cell>
          <cell r="V148">
            <v>0</v>
          </cell>
          <cell r="W148">
            <v>0</v>
          </cell>
          <cell r="X148">
            <v>0</v>
          </cell>
        </row>
        <row r="149">
          <cell r="A149" t="str">
            <v>---</v>
          </cell>
          <cell r="B149">
            <v>0</v>
          </cell>
          <cell r="C149" t="str">
            <v>---</v>
          </cell>
          <cell r="D149">
            <v>0</v>
          </cell>
          <cell r="E149" t="str">
            <v>---</v>
          </cell>
          <cell r="F149">
            <v>0</v>
          </cell>
          <cell r="G149" t="str">
            <v>---</v>
          </cell>
          <cell r="H149">
            <v>0</v>
          </cell>
          <cell r="I149" t="str">
            <v>---</v>
          </cell>
          <cell r="J149">
            <v>0</v>
          </cell>
          <cell r="K149" t="str">
            <v>---</v>
          </cell>
          <cell r="L149">
            <v>0</v>
          </cell>
          <cell r="M149">
            <v>0</v>
          </cell>
          <cell r="N149">
            <v>0</v>
          </cell>
          <cell r="O149">
            <v>0</v>
          </cell>
          <cell r="P149">
            <v>0</v>
          </cell>
          <cell r="Q149">
            <v>0</v>
          </cell>
          <cell r="R149">
            <v>0</v>
          </cell>
          <cell r="S149">
            <v>0</v>
          </cell>
          <cell r="T149">
            <v>0</v>
          </cell>
          <cell r="U149">
            <v>0</v>
          </cell>
          <cell r="V149">
            <v>0</v>
          </cell>
          <cell r="W149">
            <v>0</v>
          </cell>
          <cell r="X149">
            <v>0</v>
          </cell>
        </row>
        <row r="150">
          <cell r="A150" t="str">
            <v>---</v>
          </cell>
          <cell r="B150">
            <v>0</v>
          </cell>
          <cell r="C150" t="str">
            <v>---</v>
          </cell>
          <cell r="D150">
            <v>0</v>
          </cell>
          <cell r="E150" t="str">
            <v>---</v>
          </cell>
          <cell r="F150">
            <v>0</v>
          </cell>
          <cell r="G150" t="str">
            <v>---</v>
          </cell>
          <cell r="H150">
            <v>0</v>
          </cell>
          <cell r="I150" t="str">
            <v>---</v>
          </cell>
          <cell r="J150">
            <v>0</v>
          </cell>
          <cell r="K150" t="str">
            <v>---</v>
          </cell>
          <cell r="L150">
            <v>0</v>
          </cell>
          <cell r="M150">
            <v>0</v>
          </cell>
          <cell r="N150">
            <v>0</v>
          </cell>
          <cell r="O150">
            <v>0</v>
          </cell>
          <cell r="P150">
            <v>0</v>
          </cell>
          <cell r="Q150">
            <v>0</v>
          </cell>
          <cell r="R150">
            <v>0</v>
          </cell>
          <cell r="S150">
            <v>0</v>
          </cell>
          <cell r="T150">
            <v>0</v>
          </cell>
          <cell r="U150">
            <v>0</v>
          </cell>
          <cell r="V150">
            <v>0</v>
          </cell>
          <cell r="W150">
            <v>0</v>
          </cell>
          <cell r="X150">
            <v>0</v>
          </cell>
        </row>
        <row r="151">
          <cell r="A151" t="str">
            <v>---</v>
          </cell>
          <cell r="B151">
            <v>0</v>
          </cell>
          <cell r="C151" t="str">
            <v>---</v>
          </cell>
          <cell r="D151">
            <v>0</v>
          </cell>
          <cell r="E151" t="str">
            <v>---</v>
          </cell>
          <cell r="F151">
            <v>0</v>
          </cell>
          <cell r="G151" t="str">
            <v>---</v>
          </cell>
          <cell r="H151">
            <v>0</v>
          </cell>
          <cell r="I151" t="str">
            <v>---</v>
          </cell>
          <cell r="J151">
            <v>0</v>
          </cell>
          <cell r="K151" t="str">
            <v>---</v>
          </cell>
          <cell r="L151">
            <v>0</v>
          </cell>
          <cell r="M151">
            <v>0</v>
          </cell>
          <cell r="N151">
            <v>0</v>
          </cell>
          <cell r="O151">
            <v>0</v>
          </cell>
          <cell r="P151">
            <v>0</v>
          </cell>
          <cell r="Q151">
            <v>0</v>
          </cell>
          <cell r="R151">
            <v>0</v>
          </cell>
          <cell r="S151">
            <v>0</v>
          </cell>
          <cell r="T151">
            <v>0</v>
          </cell>
          <cell r="U151">
            <v>0</v>
          </cell>
          <cell r="V151">
            <v>0</v>
          </cell>
          <cell r="W151">
            <v>0</v>
          </cell>
          <cell r="X151">
            <v>0</v>
          </cell>
        </row>
        <row r="152">
          <cell r="A152" t="str">
            <v>---</v>
          </cell>
          <cell r="B152">
            <v>0</v>
          </cell>
          <cell r="C152" t="str">
            <v>---</v>
          </cell>
          <cell r="D152">
            <v>0</v>
          </cell>
          <cell r="E152" t="str">
            <v>---</v>
          </cell>
          <cell r="F152">
            <v>0</v>
          </cell>
          <cell r="G152" t="str">
            <v>---</v>
          </cell>
          <cell r="H152">
            <v>0</v>
          </cell>
          <cell r="I152" t="str">
            <v>---</v>
          </cell>
          <cell r="J152">
            <v>0</v>
          </cell>
          <cell r="K152" t="str">
            <v>---</v>
          </cell>
          <cell r="L152">
            <v>0</v>
          </cell>
          <cell r="M152">
            <v>0</v>
          </cell>
          <cell r="N152">
            <v>0</v>
          </cell>
          <cell r="O152">
            <v>0</v>
          </cell>
          <cell r="P152">
            <v>0</v>
          </cell>
          <cell r="Q152">
            <v>0</v>
          </cell>
          <cell r="R152">
            <v>0</v>
          </cell>
          <cell r="S152">
            <v>0</v>
          </cell>
          <cell r="T152">
            <v>0</v>
          </cell>
          <cell r="U152">
            <v>0</v>
          </cell>
          <cell r="V152">
            <v>0</v>
          </cell>
          <cell r="W152">
            <v>0</v>
          </cell>
          <cell r="X152">
            <v>0</v>
          </cell>
        </row>
        <row r="153">
          <cell r="A153" t="str">
            <v>---</v>
          </cell>
          <cell r="B153">
            <v>0</v>
          </cell>
          <cell r="C153" t="str">
            <v>---</v>
          </cell>
          <cell r="D153">
            <v>0</v>
          </cell>
          <cell r="E153" t="str">
            <v>---</v>
          </cell>
          <cell r="F153">
            <v>0</v>
          </cell>
          <cell r="G153" t="str">
            <v>---</v>
          </cell>
          <cell r="H153">
            <v>0</v>
          </cell>
          <cell r="I153" t="str">
            <v>---</v>
          </cell>
          <cell r="J153">
            <v>0</v>
          </cell>
          <cell r="K153" t="str">
            <v>---</v>
          </cell>
          <cell r="L153">
            <v>0</v>
          </cell>
          <cell r="M153">
            <v>0</v>
          </cell>
          <cell r="N153">
            <v>0</v>
          </cell>
          <cell r="O153">
            <v>0</v>
          </cell>
          <cell r="P153">
            <v>0</v>
          </cell>
          <cell r="Q153">
            <v>0</v>
          </cell>
          <cell r="R153">
            <v>0</v>
          </cell>
          <cell r="S153">
            <v>0</v>
          </cell>
          <cell r="T153">
            <v>0</v>
          </cell>
          <cell r="U153">
            <v>0</v>
          </cell>
          <cell r="V153">
            <v>0</v>
          </cell>
          <cell r="W153">
            <v>0</v>
          </cell>
          <cell r="X153">
            <v>0</v>
          </cell>
        </row>
        <row r="154">
          <cell r="A154" t="str">
            <v>---</v>
          </cell>
          <cell r="B154">
            <v>0</v>
          </cell>
          <cell r="C154" t="str">
            <v>---</v>
          </cell>
          <cell r="D154">
            <v>0</v>
          </cell>
          <cell r="E154" t="str">
            <v>---</v>
          </cell>
          <cell r="F154">
            <v>0</v>
          </cell>
          <cell r="G154" t="str">
            <v>---</v>
          </cell>
          <cell r="H154">
            <v>0</v>
          </cell>
          <cell r="I154" t="str">
            <v>---</v>
          </cell>
          <cell r="J154">
            <v>0</v>
          </cell>
          <cell r="K154" t="str">
            <v>---</v>
          </cell>
          <cell r="L154">
            <v>0</v>
          </cell>
          <cell r="M154">
            <v>0</v>
          </cell>
          <cell r="N154">
            <v>0</v>
          </cell>
          <cell r="O154">
            <v>0</v>
          </cell>
          <cell r="P154">
            <v>0</v>
          </cell>
          <cell r="Q154">
            <v>0</v>
          </cell>
          <cell r="R154">
            <v>0</v>
          </cell>
          <cell r="S154">
            <v>0</v>
          </cell>
          <cell r="T154">
            <v>0</v>
          </cell>
          <cell r="U154">
            <v>0</v>
          </cell>
          <cell r="V154">
            <v>0</v>
          </cell>
          <cell r="W154">
            <v>0</v>
          </cell>
          <cell r="X154">
            <v>0</v>
          </cell>
        </row>
        <row r="155">
          <cell r="A155" t="str">
            <v>---</v>
          </cell>
          <cell r="B155">
            <v>0</v>
          </cell>
          <cell r="C155" t="str">
            <v>---</v>
          </cell>
          <cell r="D155">
            <v>0</v>
          </cell>
          <cell r="E155" t="str">
            <v>---</v>
          </cell>
          <cell r="F155">
            <v>0</v>
          </cell>
          <cell r="G155" t="str">
            <v>---</v>
          </cell>
          <cell r="H155">
            <v>0</v>
          </cell>
          <cell r="I155" t="str">
            <v>---</v>
          </cell>
          <cell r="J155">
            <v>0</v>
          </cell>
          <cell r="K155" t="str">
            <v>---</v>
          </cell>
          <cell r="L155">
            <v>0</v>
          </cell>
          <cell r="M155">
            <v>0</v>
          </cell>
          <cell r="N155">
            <v>0</v>
          </cell>
          <cell r="O155">
            <v>0</v>
          </cell>
          <cell r="P155">
            <v>0</v>
          </cell>
          <cell r="Q155">
            <v>0</v>
          </cell>
          <cell r="R155">
            <v>0</v>
          </cell>
          <cell r="S155">
            <v>0</v>
          </cell>
          <cell r="T155">
            <v>0</v>
          </cell>
          <cell r="U155">
            <v>0</v>
          </cell>
          <cell r="V155">
            <v>0</v>
          </cell>
          <cell r="W155">
            <v>0</v>
          </cell>
          <cell r="X155">
            <v>0</v>
          </cell>
        </row>
        <row r="156">
          <cell r="A156" t="str">
            <v>---</v>
          </cell>
          <cell r="B156">
            <v>0</v>
          </cell>
          <cell r="C156" t="str">
            <v>---</v>
          </cell>
          <cell r="D156">
            <v>0</v>
          </cell>
          <cell r="E156" t="str">
            <v>---</v>
          </cell>
          <cell r="F156">
            <v>0</v>
          </cell>
          <cell r="G156" t="str">
            <v>---</v>
          </cell>
          <cell r="H156">
            <v>0</v>
          </cell>
          <cell r="I156" t="str">
            <v>---</v>
          </cell>
          <cell r="J156">
            <v>0</v>
          </cell>
          <cell r="K156" t="str">
            <v>---</v>
          </cell>
          <cell r="L156">
            <v>0</v>
          </cell>
          <cell r="M156">
            <v>0</v>
          </cell>
          <cell r="N156">
            <v>0</v>
          </cell>
          <cell r="O156">
            <v>0</v>
          </cell>
          <cell r="P156">
            <v>0</v>
          </cell>
          <cell r="Q156">
            <v>0</v>
          </cell>
          <cell r="R156">
            <v>0</v>
          </cell>
          <cell r="S156">
            <v>0</v>
          </cell>
          <cell r="T156">
            <v>0</v>
          </cell>
          <cell r="U156">
            <v>0</v>
          </cell>
          <cell r="V156">
            <v>0</v>
          </cell>
          <cell r="W156">
            <v>0</v>
          </cell>
          <cell r="X156">
            <v>0</v>
          </cell>
        </row>
        <row r="157">
          <cell r="A157" t="str">
            <v>---</v>
          </cell>
          <cell r="B157">
            <v>0</v>
          </cell>
          <cell r="C157" t="str">
            <v>---</v>
          </cell>
          <cell r="D157">
            <v>0</v>
          </cell>
          <cell r="E157" t="str">
            <v>---</v>
          </cell>
          <cell r="F157">
            <v>0</v>
          </cell>
          <cell r="G157" t="str">
            <v>---</v>
          </cell>
          <cell r="H157">
            <v>0</v>
          </cell>
          <cell r="I157" t="str">
            <v>---</v>
          </cell>
          <cell r="J157">
            <v>0</v>
          </cell>
          <cell r="K157" t="str">
            <v>---</v>
          </cell>
          <cell r="L157">
            <v>0</v>
          </cell>
          <cell r="M157">
            <v>0</v>
          </cell>
          <cell r="N157">
            <v>0</v>
          </cell>
          <cell r="O157">
            <v>0</v>
          </cell>
          <cell r="P157">
            <v>0</v>
          </cell>
          <cell r="Q157">
            <v>0</v>
          </cell>
          <cell r="R157">
            <v>0</v>
          </cell>
          <cell r="S157">
            <v>0</v>
          </cell>
          <cell r="T157">
            <v>0</v>
          </cell>
          <cell r="U157">
            <v>0</v>
          </cell>
          <cell r="V157">
            <v>0</v>
          </cell>
          <cell r="W157">
            <v>0</v>
          </cell>
          <cell r="X157">
            <v>0</v>
          </cell>
        </row>
        <row r="158">
          <cell r="A158" t="str">
            <v>---</v>
          </cell>
          <cell r="B158">
            <v>0</v>
          </cell>
          <cell r="C158" t="str">
            <v>---</v>
          </cell>
          <cell r="D158">
            <v>0</v>
          </cell>
          <cell r="E158" t="str">
            <v>---</v>
          </cell>
          <cell r="F158">
            <v>0</v>
          </cell>
          <cell r="G158" t="str">
            <v>---</v>
          </cell>
          <cell r="H158">
            <v>0</v>
          </cell>
          <cell r="I158" t="str">
            <v>---</v>
          </cell>
          <cell r="J158">
            <v>0</v>
          </cell>
          <cell r="K158" t="str">
            <v>---</v>
          </cell>
          <cell r="L158">
            <v>0</v>
          </cell>
          <cell r="M158">
            <v>0</v>
          </cell>
          <cell r="N158">
            <v>0</v>
          </cell>
          <cell r="O158">
            <v>0</v>
          </cell>
          <cell r="P158">
            <v>0</v>
          </cell>
          <cell r="Q158">
            <v>0</v>
          </cell>
          <cell r="R158">
            <v>0</v>
          </cell>
          <cell r="S158">
            <v>0</v>
          </cell>
          <cell r="T158">
            <v>0</v>
          </cell>
          <cell r="U158">
            <v>0</v>
          </cell>
          <cell r="V158">
            <v>0</v>
          </cell>
          <cell r="W158">
            <v>0</v>
          </cell>
          <cell r="X158">
            <v>0</v>
          </cell>
        </row>
        <row r="159">
          <cell r="A159" t="str">
            <v>---</v>
          </cell>
          <cell r="B159">
            <v>0</v>
          </cell>
          <cell r="C159" t="str">
            <v>---</v>
          </cell>
          <cell r="D159">
            <v>0</v>
          </cell>
          <cell r="E159" t="str">
            <v>---</v>
          </cell>
          <cell r="F159">
            <v>0</v>
          </cell>
          <cell r="G159" t="str">
            <v>---</v>
          </cell>
          <cell r="H159">
            <v>0</v>
          </cell>
          <cell r="I159" t="str">
            <v>---</v>
          </cell>
          <cell r="J159">
            <v>0</v>
          </cell>
          <cell r="K159" t="str">
            <v>---</v>
          </cell>
          <cell r="L159">
            <v>0</v>
          </cell>
          <cell r="M159">
            <v>0</v>
          </cell>
          <cell r="N159">
            <v>0</v>
          </cell>
          <cell r="O159">
            <v>0</v>
          </cell>
          <cell r="P159">
            <v>0</v>
          </cell>
          <cell r="Q159">
            <v>0</v>
          </cell>
          <cell r="R159">
            <v>0</v>
          </cell>
          <cell r="S159">
            <v>0</v>
          </cell>
          <cell r="T159">
            <v>0</v>
          </cell>
          <cell r="U159">
            <v>0</v>
          </cell>
          <cell r="V159">
            <v>0</v>
          </cell>
          <cell r="W159">
            <v>0</v>
          </cell>
          <cell r="X159">
            <v>0</v>
          </cell>
        </row>
        <row r="160">
          <cell r="A160" t="str">
            <v>---</v>
          </cell>
          <cell r="B160">
            <v>0</v>
          </cell>
          <cell r="C160" t="str">
            <v>---</v>
          </cell>
          <cell r="D160">
            <v>0</v>
          </cell>
          <cell r="E160" t="str">
            <v>---</v>
          </cell>
          <cell r="F160">
            <v>0</v>
          </cell>
          <cell r="G160" t="str">
            <v>---</v>
          </cell>
          <cell r="H160">
            <v>0</v>
          </cell>
          <cell r="I160" t="str">
            <v>---</v>
          </cell>
          <cell r="J160">
            <v>0</v>
          </cell>
          <cell r="K160" t="str">
            <v>---</v>
          </cell>
          <cell r="L160">
            <v>0</v>
          </cell>
          <cell r="M160">
            <v>0</v>
          </cell>
          <cell r="N160">
            <v>0</v>
          </cell>
          <cell r="O160">
            <v>0</v>
          </cell>
          <cell r="P160">
            <v>0</v>
          </cell>
          <cell r="Q160">
            <v>0</v>
          </cell>
          <cell r="R160">
            <v>0</v>
          </cell>
          <cell r="S160">
            <v>0</v>
          </cell>
          <cell r="T160">
            <v>0</v>
          </cell>
          <cell r="U160">
            <v>0</v>
          </cell>
          <cell r="V160">
            <v>0</v>
          </cell>
          <cell r="W160">
            <v>0</v>
          </cell>
          <cell r="X160">
            <v>0</v>
          </cell>
        </row>
        <row r="161">
          <cell r="A161" t="str">
            <v>---</v>
          </cell>
          <cell r="B161">
            <v>0</v>
          </cell>
          <cell r="C161" t="str">
            <v>---</v>
          </cell>
          <cell r="D161">
            <v>0</v>
          </cell>
          <cell r="E161" t="str">
            <v>---</v>
          </cell>
          <cell r="F161">
            <v>0</v>
          </cell>
          <cell r="G161" t="str">
            <v>---</v>
          </cell>
          <cell r="H161">
            <v>0</v>
          </cell>
          <cell r="I161" t="str">
            <v>---</v>
          </cell>
          <cell r="J161">
            <v>0</v>
          </cell>
          <cell r="K161" t="str">
            <v>---</v>
          </cell>
          <cell r="L161">
            <v>0</v>
          </cell>
          <cell r="M161">
            <v>0</v>
          </cell>
          <cell r="N161">
            <v>0</v>
          </cell>
          <cell r="O161">
            <v>0</v>
          </cell>
          <cell r="P161">
            <v>0</v>
          </cell>
          <cell r="Q161">
            <v>0</v>
          </cell>
          <cell r="R161">
            <v>0</v>
          </cell>
          <cell r="S161">
            <v>0</v>
          </cell>
          <cell r="T161">
            <v>0</v>
          </cell>
          <cell r="U161">
            <v>0</v>
          </cell>
          <cell r="V161">
            <v>0</v>
          </cell>
          <cell r="W161">
            <v>0</v>
          </cell>
          <cell r="X161">
            <v>0</v>
          </cell>
        </row>
        <row r="162">
          <cell r="A162" t="str">
            <v>---</v>
          </cell>
          <cell r="B162">
            <v>0</v>
          </cell>
          <cell r="C162" t="str">
            <v>---</v>
          </cell>
          <cell r="D162">
            <v>0</v>
          </cell>
          <cell r="E162" t="str">
            <v>---</v>
          </cell>
          <cell r="F162">
            <v>0</v>
          </cell>
          <cell r="G162" t="str">
            <v>---</v>
          </cell>
          <cell r="H162">
            <v>0</v>
          </cell>
          <cell r="I162" t="str">
            <v>---</v>
          </cell>
          <cell r="J162">
            <v>0</v>
          </cell>
          <cell r="K162" t="str">
            <v>---</v>
          </cell>
          <cell r="L162">
            <v>0</v>
          </cell>
          <cell r="M162">
            <v>0</v>
          </cell>
          <cell r="N162">
            <v>0</v>
          </cell>
          <cell r="O162">
            <v>0</v>
          </cell>
          <cell r="P162">
            <v>0</v>
          </cell>
          <cell r="Q162">
            <v>0</v>
          </cell>
          <cell r="R162">
            <v>0</v>
          </cell>
          <cell r="S162">
            <v>0</v>
          </cell>
          <cell r="T162">
            <v>0</v>
          </cell>
          <cell r="U162">
            <v>0</v>
          </cell>
          <cell r="V162">
            <v>0</v>
          </cell>
          <cell r="W162">
            <v>0</v>
          </cell>
          <cell r="X162">
            <v>0</v>
          </cell>
        </row>
        <row r="163">
          <cell r="A163" t="str">
            <v>---</v>
          </cell>
          <cell r="B163">
            <v>0</v>
          </cell>
          <cell r="C163" t="str">
            <v>---</v>
          </cell>
          <cell r="D163">
            <v>0</v>
          </cell>
          <cell r="E163" t="str">
            <v>---</v>
          </cell>
          <cell r="F163">
            <v>0</v>
          </cell>
          <cell r="G163" t="str">
            <v>---</v>
          </cell>
          <cell r="H163">
            <v>0</v>
          </cell>
          <cell r="I163" t="str">
            <v>---</v>
          </cell>
          <cell r="J163">
            <v>0</v>
          </cell>
          <cell r="K163" t="str">
            <v>---</v>
          </cell>
          <cell r="L163">
            <v>0</v>
          </cell>
          <cell r="M163">
            <v>0</v>
          </cell>
          <cell r="N163">
            <v>0</v>
          </cell>
          <cell r="O163">
            <v>0</v>
          </cell>
          <cell r="P163">
            <v>0</v>
          </cell>
          <cell r="Q163">
            <v>0</v>
          </cell>
          <cell r="R163">
            <v>0</v>
          </cell>
          <cell r="S163">
            <v>0</v>
          </cell>
          <cell r="T163">
            <v>0</v>
          </cell>
          <cell r="U163">
            <v>0</v>
          </cell>
          <cell r="V163">
            <v>0</v>
          </cell>
          <cell r="W163">
            <v>0</v>
          </cell>
          <cell r="X163">
            <v>0</v>
          </cell>
        </row>
        <row r="164">
          <cell r="A164" t="str">
            <v>---</v>
          </cell>
          <cell r="B164">
            <v>0</v>
          </cell>
          <cell r="C164" t="str">
            <v>---</v>
          </cell>
          <cell r="D164">
            <v>0</v>
          </cell>
          <cell r="E164" t="str">
            <v>---</v>
          </cell>
          <cell r="F164">
            <v>0</v>
          </cell>
          <cell r="G164" t="str">
            <v>---</v>
          </cell>
          <cell r="H164">
            <v>0</v>
          </cell>
          <cell r="I164" t="str">
            <v>---</v>
          </cell>
          <cell r="J164">
            <v>0</v>
          </cell>
          <cell r="K164" t="str">
            <v>---</v>
          </cell>
          <cell r="L164">
            <v>0</v>
          </cell>
          <cell r="M164">
            <v>0</v>
          </cell>
          <cell r="N164">
            <v>0</v>
          </cell>
          <cell r="O164">
            <v>0</v>
          </cell>
          <cell r="P164">
            <v>0</v>
          </cell>
          <cell r="Q164">
            <v>0</v>
          </cell>
          <cell r="R164">
            <v>0</v>
          </cell>
          <cell r="S164">
            <v>0</v>
          </cell>
          <cell r="T164">
            <v>0</v>
          </cell>
          <cell r="U164">
            <v>0</v>
          </cell>
          <cell r="V164">
            <v>0</v>
          </cell>
          <cell r="W164">
            <v>0</v>
          </cell>
          <cell r="X164">
            <v>0</v>
          </cell>
        </row>
        <row r="165">
          <cell r="A165" t="str">
            <v>---</v>
          </cell>
          <cell r="B165">
            <v>0</v>
          </cell>
          <cell r="C165" t="str">
            <v>---</v>
          </cell>
          <cell r="D165">
            <v>0</v>
          </cell>
          <cell r="E165" t="str">
            <v>---</v>
          </cell>
          <cell r="F165">
            <v>0</v>
          </cell>
          <cell r="G165" t="str">
            <v>---</v>
          </cell>
          <cell r="H165">
            <v>0</v>
          </cell>
          <cell r="I165" t="str">
            <v>---</v>
          </cell>
          <cell r="J165">
            <v>0</v>
          </cell>
          <cell r="K165" t="str">
            <v>---</v>
          </cell>
          <cell r="L165">
            <v>0</v>
          </cell>
          <cell r="M165">
            <v>0</v>
          </cell>
          <cell r="N165">
            <v>0</v>
          </cell>
          <cell r="O165">
            <v>0</v>
          </cell>
          <cell r="P165">
            <v>0</v>
          </cell>
          <cell r="Q165">
            <v>0</v>
          </cell>
          <cell r="R165">
            <v>0</v>
          </cell>
          <cell r="S165">
            <v>0</v>
          </cell>
          <cell r="T165">
            <v>0</v>
          </cell>
          <cell r="U165">
            <v>0</v>
          </cell>
          <cell r="V165">
            <v>0</v>
          </cell>
          <cell r="W165">
            <v>0</v>
          </cell>
          <cell r="X165">
            <v>0</v>
          </cell>
        </row>
        <row r="166">
          <cell r="A166" t="str">
            <v>---</v>
          </cell>
          <cell r="B166">
            <v>0</v>
          </cell>
          <cell r="C166" t="str">
            <v>---</v>
          </cell>
          <cell r="D166">
            <v>0</v>
          </cell>
          <cell r="E166" t="str">
            <v>---</v>
          </cell>
          <cell r="F166">
            <v>0</v>
          </cell>
          <cell r="G166" t="str">
            <v>---</v>
          </cell>
          <cell r="H166">
            <v>0</v>
          </cell>
          <cell r="I166" t="str">
            <v>---</v>
          </cell>
          <cell r="J166">
            <v>0</v>
          </cell>
          <cell r="K166" t="str">
            <v>---</v>
          </cell>
          <cell r="L166">
            <v>0</v>
          </cell>
          <cell r="M166">
            <v>0</v>
          </cell>
          <cell r="N166">
            <v>0</v>
          </cell>
          <cell r="O166">
            <v>0</v>
          </cell>
          <cell r="P166">
            <v>0</v>
          </cell>
          <cell r="Q166">
            <v>0</v>
          </cell>
          <cell r="R166">
            <v>0</v>
          </cell>
          <cell r="S166">
            <v>0</v>
          </cell>
          <cell r="T166">
            <v>0</v>
          </cell>
          <cell r="U166">
            <v>0</v>
          </cell>
          <cell r="V166">
            <v>0</v>
          </cell>
          <cell r="W166">
            <v>0</v>
          </cell>
          <cell r="X166">
            <v>0</v>
          </cell>
        </row>
        <row r="167">
          <cell r="A167" t="str">
            <v>---</v>
          </cell>
          <cell r="B167">
            <v>0</v>
          </cell>
          <cell r="C167" t="str">
            <v>---</v>
          </cell>
          <cell r="D167">
            <v>0</v>
          </cell>
          <cell r="E167" t="str">
            <v>---</v>
          </cell>
          <cell r="F167">
            <v>0</v>
          </cell>
          <cell r="G167" t="str">
            <v>---</v>
          </cell>
          <cell r="H167">
            <v>0</v>
          </cell>
          <cell r="I167" t="str">
            <v>---</v>
          </cell>
          <cell r="J167">
            <v>0</v>
          </cell>
          <cell r="K167" t="str">
            <v>---</v>
          </cell>
          <cell r="L167">
            <v>0</v>
          </cell>
          <cell r="M167">
            <v>0</v>
          </cell>
          <cell r="N167">
            <v>0</v>
          </cell>
          <cell r="O167">
            <v>0</v>
          </cell>
          <cell r="P167">
            <v>0</v>
          </cell>
          <cell r="Q167">
            <v>0</v>
          </cell>
          <cell r="R167">
            <v>0</v>
          </cell>
          <cell r="S167">
            <v>0</v>
          </cell>
          <cell r="T167">
            <v>0</v>
          </cell>
          <cell r="U167">
            <v>0</v>
          </cell>
          <cell r="V167">
            <v>0</v>
          </cell>
          <cell r="W167">
            <v>0</v>
          </cell>
          <cell r="X167">
            <v>0</v>
          </cell>
        </row>
        <row r="168">
          <cell r="A168" t="str">
            <v>---</v>
          </cell>
          <cell r="B168">
            <v>0</v>
          </cell>
          <cell r="C168" t="str">
            <v>---</v>
          </cell>
          <cell r="D168">
            <v>0</v>
          </cell>
          <cell r="E168" t="str">
            <v>---</v>
          </cell>
          <cell r="F168">
            <v>0</v>
          </cell>
          <cell r="G168" t="str">
            <v>---</v>
          </cell>
          <cell r="H168">
            <v>0</v>
          </cell>
          <cell r="I168" t="str">
            <v>---</v>
          </cell>
          <cell r="J168">
            <v>0</v>
          </cell>
          <cell r="K168" t="str">
            <v>---</v>
          </cell>
          <cell r="L168">
            <v>0</v>
          </cell>
          <cell r="M168">
            <v>0</v>
          </cell>
          <cell r="N168">
            <v>0</v>
          </cell>
          <cell r="O168">
            <v>0</v>
          </cell>
          <cell r="P168">
            <v>0</v>
          </cell>
          <cell r="Q168">
            <v>0</v>
          </cell>
          <cell r="R168">
            <v>0</v>
          </cell>
          <cell r="S168">
            <v>0</v>
          </cell>
          <cell r="T168">
            <v>0</v>
          </cell>
          <cell r="U168">
            <v>0</v>
          </cell>
          <cell r="V168">
            <v>0</v>
          </cell>
          <cell r="W168">
            <v>0</v>
          </cell>
          <cell r="X168">
            <v>0</v>
          </cell>
        </row>
        <row r="169">
          <cell r="A169" t="str">
            <v>---</v>
          </cell>
          <cell r="B169">
            <v>0</v>
          </cell>
          <cell r="C169" t="str">
            <v>---</v>
          </cell>
          <cell r="D169">
            <v>0</v>
          </cell>
          <cell r="E169" t="str">
            <v>---</v>
          </cell>
          <cell r="F169">
            <v>0</v>
          </cell>
          <cell r="G169" t="str">
            <v>---</v>
          </cell>
          <cell r="H169">
            <v>0</v>
          </cell>
          <cell r="I169" t="str">
            <v>---</v>
          </cell>
          <cell r="J169">
            <v>0</v>
          </cell>
          <cell r="K169" t="str">
            <v>---</v>
          </cell>
          <cell r="L169">
            <v>0</v>
          </cell>
          <cell r="M169">
            <v>0</v>
          </cell>
          <cell r="N169">
            <v>0</v>
          </cell>
          <cell r="O169">
            <v>0</v>
          </cell>
          <cell r="P169">
            <v>0</v>
          </cell>
          <cell r="Q169">
            <v>0</v>
          </cell>
          <cell r="R169">
            <v>0</v>
          </cell>
          <cell r="S169">
            <v>0</v>
          </cell>
          <cell r="T169">
            <v>0</v>
          </cell>
          <cell r="U169">
            <v>0</v>
          </cell>
          <cell r="V169">
            <v>0</v>
          </cell>
          <cell r="W169">
            <v>0</v>
          </cell>
          <cell r="X169">
            <v>0</v>
          </cell>
        </row>
        <row r="170">
          <cell r="A170" t="str">
            <v>---</v>
          </cell>
          <cell r="B170">
            <v>0</v>
          </cell>
          <cell r="C170" t="str">
            <v>---</v>
          </cell>
          <cell r="D170">
            <v>0</v>
          </cell>
          <cell r="E170" t="str">
            <v>---</v>
          </cell>
          <cell r="F170">
            <v>0</v>
          </cell>
          <cell r="G170" t="str">
            <v>---</v>
          </cell>
          <cell r="H170">
            <v>0</v>
          </cell>
          <cell r="I170" t="str">
            <v>---</v>
          </cell>
          <cell r="J170">
            <v>0</v>
          </cell>
          <cell r="K170" t="str">
            <v>---</v>
          </cell>
          <cell r="L170">
            <v>0</v>
          </cell>
          <cell r="M170">
            <v>0</v>
          </cell>
          <cell r="N170">
            <v>0</v>
          </cell>
          <cell r="O170">
            <v>0</v>
          </cell>
          <cell r="P170">
            <v>0</v>
          </cell>
          <cell r="Q170">
            <v>0</v>
          </cell>
          <cell r="R170">
            <v>0</v>
          </cell>
          <cell r="S170">
            <v>0</v>
          </cell>
          <cell r="T170">
            <v>0</v>
          </cell>
          <cell r="U170">
            <v>0</v>
          </cell>
          <cell r="V170">
            <v>0</v>
          </cell>
          <cell r="W170">
            <v>0</v>
          </cell>
          <cell r="X170">
            <v>0</v>
          </cell>
        </row>
        <row r="171">
          <cell r="A171" t="str">
            <v>---</v>
          </cell>
          <cell r="B171">
            <v>0</v>
          </cell>
          <cell r="C171" t="str">
            <v>---</v>
          </cell>
          <cell r="D171">
            <v>0</v>
          </cell>
          <cell r="E171" t="str">
            <v>---</v>
          </cell>
          <cell r="F171">
            <v>0</v>
          </cell>
          <cell r="G171" t="str">
            <v>---</v>
          </cell>
          <cell r="H171">
            <v>0</v>
          </cell>
          <cell r="I171" t="str">
            <v>---</v>
          </cell>
          <cell r="J171">
            <v>0</v>
          </cell>
          <cell r="K171" t="str">
            <v>---</v>
          </cell>
          <cell r="L171">
            <v>0</v>
          </cell>
          <cell r="M171">
            <v>0</v>
          </cell>
          <cell r="N171">
            <v>0</v>
          </cell>
          <cell r="O171">
            <v>0</v>
          </cell>
          <cell r="P171">
            <v>0</v>
          </cell>
          <cell r="Q171">
            <v>0</v>
          </cell>
          <cell r="R171">
            <v>0</v>
          </cell>
          <cell r="S171">
            <v>0</v>
          </cell>
          <cell r="T171">
            <v>0</v>
          </cell>
          <cell r="U171">
            <v>0</v>
          </cell>
          <cell r="V171">
            <v>0</v>
          </cell>
          <cell r="W171">
            <v>0</v>
          </cell>
          <cell r="X171">
            <v>0</v>
          </cell>
        </row>
        <row r="172">
          <cell r="A172" t="str">
            <v>---</v>
          </cell>
          <cell r="B172">
            <v>0</v>
          </cell>
          <cell r="C172" t="str">
            <v>---</v>
          </cell>
          <cell r="D172">
            <v>0</v>
          </cell>
          <cell r="E172" t="str">
            <v>---</v>
          </cell>
          <cell r="F172">
            <v>0</v>
          </cell>
          <cell r="G172" t="str">
            <v>---</v>
          </cell>
          <cell r="H172">
            <v>0</v>
          </cell>
          <cell r="I172" t="str">
            <v>---</v>
          </cell>
          <cell r="J172">
            <v>0</v>
          </cell>
          <cell r="K172" t="str">
            <v>---</v>
          </cell>
          <cell r="L172">
            <v>0</v>
          </cell>
          <cell r="M172">
            <v>0</v>
          </cell>
          <cell r="N172">
            <v>0</v>
          </cell>
          <cell r="O172">
            <v>0</v>
          </cell>
          <cell r="P172">
            <v>0</v>
          </cell>
          <cell r="Q172">
            <v>0</v>
          </cell>
          <cell r="R172">
            <v>0</v>
          </cell>
          <cell r="S172">
            <v>0</v>
          </cell>
          <cell r="T172">
            <v>0</v>
          </cell>
          <cell r="U172">
            <v>0</v>
          </cell>
          <cell r="V172">
            <v>0</v>
          </cell>
          <cell r="W172">
            <v>0</v>
          </cell>
          <cell r="X172">
            <v>0</v>
          </cell>
        </row>
        <row r="173">
          <cell r="A173" t="str">
            <v>---</v>
          </cell>
          <cell r="B173">
            <v>0</v>
          </cell>
          <cell r="C173" t="str">
            <v>---</v>
          </cell>
          <cell r="D173">
            <v>0</v>
          </cell>
          <cell r="E173" t="str">
            <v>---</v>
          </cell>
          <cell r="F173">
            <v>0</v>
          </cell>
          <cell r="G173" t="str">
            <v>---</v>
          </cell>
          <cell r="H173">
            <v>0</v>
          </cell>
          <cell r="I173" t="str">
            <v>---</v>
          </cell>
          <cell r="J173">
            <v>0</v>
          </cell>
          <cell r="K173" t="str">
            <v>---</v>
          </cell>
          <cell r="L173">
            <v>0</v>
          </cell>
          <cell r="M173">
            <v>0</v>
          </cell>
          <cell r="N173">
            <v>0</v>
          </cell>
          <cell r="O173">
            <v>0</v>
          </cell>
          <cell r="P173">
            <v>0</v>
          </cell>
          <cell r="Q173">
            <v>0</v>
          </cell>
          <cell r="R173">
            <v>0</v>
          </cell>
          <cell r="S173">
            <v>0</v>
          </cell>
          <cell r="T173">
            <v>0</v>
          </cell>
          <cell r="U173">
            <v>0</v>
          </cell>
          <cell r="V173">
            <v>0</v>
          </cell>
          <cell r="W173">
            <v>0</v>
          </cell>
          <cell r="X173">
            <v>0</v>
          </cell>
        </row>
        <row r="174">
          <cell r="A174" t="str">
            <v>---</v>
          </cell>
          <cell r="B174">
            <v>0</v>
          </cell>
          <cell r="C174" t="str">
            <v>---</v>
          </cell>
          <cell r="D174">
            <v>0</v>
          </cell>
          <cell r="E174" t="str">
            <v>---</v>
          </cell>
          <cell r="F174">
            <v>0</v>
          </cell>
          <cell r="G174" t="str">
            <v>---</v>
          </cell>
          <cell r="H174">
            <v>0</v>
          </cell>
          <cell r="I174" t="str">
            <v>---</v>
          </cell>
          <cell r="J174">
            <v>0</v>
          </cell>
          <cell r="K174" t="str">
            <v>---</v>
          </cell>
          <cell r="L174">
            <v>0</v>
          </cell>
          <cell r="M174">
            <v>0</v>
          </cell>
          <cell r="N174">
            <v>0</v>
          </cell>
          <cell r="O174">
            <v>0</v>
          </cell>
          <cell r="P174">
            <v>0</v>
          </cell>
          <cell r="Q174">
            <v>0</v>
          </cell>
          <cell r="R174">
            <v>0</v>
          </cell>
          <cell r="S174">
            <v>0</v>
          </cell>
          <cell r="T174">
            <v>0</v>
          </cell>
          <cell r="U174">
            <v>0</v>
          </cell>
          <cell r="V174">
            <v>0</v>
          </cell>
          <cell r="W174">
            <v>0</v>
          </cell>
          <cell r="X174">
            <v>0</v>
          </cell>
        </row>
        <row r="175">
          <cell r="A175" t="str">
            <v>---</v>
          </cell>
          <cell r="B175">
            <v>0</v>
          </cell>
          <cell r="C175" t="str">
            <v>---</v>
          </cell>
          <cell r="D175">
            <v>0</v>
          </cell>
          <cell r="E175" t="str">
            <v>---</v>
          </cell>
          <cell r="F175">
            <v>0</v>
          </cell>
          <cell r="G175" t="str">
            <v>---</v>
          </cell>
          <cell r="H175">
            <v>0</v>
          </cell>
          <cell r="I175" t="str">
            <v>---</v>
          </cell>
          <cell r="J175">
            <v>0</v>
          </cell>
          <cell r="K175" t="str">
            <v>---</v>
          </cell>
          <cell r="L175">
            <v>0</v>
          </cell>
          <cell r="M175">
            <v>0</v>
          </cell>
          <cell r="N175">
            <v>0</v>
          </cell>
          <cell r="O175">
            <v>0</v>
          </cell>
          <cell r="P175">
            <v>0</v>
          </cell>
          <cell r="Q175">
            <v>0</v>
          </cell>
          <cell r="R175">
            <v>0</v>
          </cell>
          <cell r="S175">
            <v>0</v>
          </cell>
          <cell r="T175">
            <v>0</v>
          </cell>
          <cell r="U175">
            <v>0</v>
          </cell>
          <cell r="V175">
            <v>0</v>
          </cell>
          <cell r="W175">
            <v>0</v>
          </cell>
          <cell r="X175">
            <v>0</v>
          </cell>
        </row>
        <row r="176">
          <cell r="A176" t="str">
            <v>---</v>
          </cell>
          <cell r="B176">
            <v>0</v>
          </cell>
          <cell r="C176" t="str">
            <v>---</v>
          </cell>
          <cell r="D176">
            <v>0</v>
          </cell>
          <cell r="E176" t="str">
            <v>---</v>
          </cell>
          <cell r="F176">
            <v>0</v>
          </cell>
          <cell r="G176" t="str">
            <v>---</v>
          </cell>
          <cell r="H176">
            <v>0</v>
          </cell>
          <cell r="I176" t="str">
            <v>---</v>
          </cell>
          <cell r="J176">
            <v>0</v>
          </cell>
          <cell r="K176" t="str">
            <v>---</v>
          </cell>
          <cell r="L176">
            <v>0</v>
          </cell>
          <cell r="M176">
            <v>0</v>
          </cell>
          <cell r="N176">
            <v>0</v>
          </cell>
          <cell r="O176">
            <v>0</v>
          </cell>
          <cell r="P176">
            <v>0</v>
          </cell>
          <cell r="Q176">
            <v>0</v>
          </cell>
          <cell r="R176">
            <v>0</v>
          </cell>
          <cell r="S176">
            <v>0</v>
          </cell>
          <cell r="T176">
            <v>0</v>
          </cell>
          <cell r="U176">
            <v>0</v>
          </cell>
          <cell r="V176">
            <v>0</v>
          </cell>
          <cell r="W176">
            <v>0</v>
          </cell>
          <cell r="X176">
            <v>0</v>
          </cell>
        </row>
        <row r="177">
          <cell r="A177" t="str">
            <v>---</v>
          </cell>
          <cell r="B177">
            <v>0</v>
          </cell>
          <cell r="C177" t="str">
            <v>---</v>
          </cell>
          <cell r="D177">
            <v>0</v>
          </cell>
          <cell r="E177" t="str">
            <v>---</v>
          </cell>
          <cell r="F177">
            <v>0</v>
          </cell>
          <cell r="G177" t="str">
            <v>---</v>
          </cell>
          <cell r="H177">
            <v>0</v>
          </cell>
          <cell r="I177" t="str">
            <v>---</v>
          </cell>
          <cell r="J177">
            <v>0</v>
          </cell>
          <cell r="K177" t="str">
            <v>---</v>
          </cell>
          <cell r="L177">
            <v>0</v>
          </cell>
          <cell r="M177">
            <v>0</v>
          </cell>
          <cell r="N177">
            <v>0</v>
          </cell>
          <cell r="O177">
            <v>0</v>
          </cell>
          <cell r="P177">
            <v>0</v>
          </cell>
          <cell r="Q177">
            <v>0</v>
          </cell>
          <cell r="R177">
            <v>0</v>
          </cell>
          <cell r="S177">
            <v>0</v>
          </cell>
          <cell r="T177">
            <v>0</v>
          </cell>
          <cell r="U177">
            <v>0</v>
          </cell>
          <cell r="V177">
            <v>0</v>
          </cell>
          <cell r="W177">
            <v>0</v>
          </cell>
          <cell r="X177">
            <v>0</v>
          </cell>
        </row>
        <row r="178">
          <cell r="A178" t="str">
            <v>---</v>
          </cell>
          <cell r="B178">
            <v>0</v>
          </cell>
          <cell r="C178" t="str">
            <v>---</v>
          </cell>
          <cell r="D178">
            <v>0</v>
          </cell>
          <cell r="E178" t="str">
            <v>---</v>
          </cell>
          <cell r="F178">
            <v>0</v>
          </cell>
          <cell r="G178" t="str">
            <v>---</v>
          </cell>
          <cell r="H178">
            <v>0</v>
          </cell>
          <cell r="I178" t="str">
            <v>---</v>
          </cell>
          <cell r="J178">
            <v>0</v>
          </cell>
          <cell r="K178" t="str">
            <v>---</v>
          </cell>
          <cell r="L178">
            <v>0</v>
          </cell>
          <cell r="M178">
            <v>0</v>
          </cell>
          <cell r="N178">
            <v>0</v>
          </cell>
          <cell r="O178">
            <v>0</v>
          </cell>
          <cell r="P178">
            <v>0</v>
          </cell>
          <cell r="Q178">
            <v>0</v>
          </cell>
          <cell r="R178">
            <v>0</v>
          </cell>
          <cell r="S178">
            <v>0</v>
          </cell>
          <cell r="T178">
            <v>0</v>
          </cell>
          <cell r="U178">
            <v>0</v>
          </cell>
          <cell r="V178">
            <v>0</v>
          </cell>
          <cell r="W178">
            <v>0</v>
          </cell>
          <cell r="X178">
            <v>0</v>
          </cell>
        </row>
        <row r="179">
          <cell r="A179" t="str">
            <v>---</v>
          </cell>
          <cell r="B179">
            <v>0</v>
          </cell>
          <cell r="C179" t="str">
            <v>---</v>
          </cell>
          <cell r="D179">
            <v>0</v>
          </cell>
          <cell r="E179" t="str">
            <v>---</v>
          </cell>
          <cell r="F179">
            <v>0</v>
          </cell>
          <cell r="G179" t="str">
            <v>---</v>
          </cell>
          <cell r="H179">
            <v>0</v>
          </cell>
          <cell r="I179" t="str">
            <v>---</v>
          </cell>
          <cell r="J179">
            <v>0</v>
          </cell>
          <cell r="K179" t="str">
            <v>---</v>
          </cell>
          <cell r="L179">
            <v>0</v>
          </cell>
          <cell r="M179">
            <v>0</v>
          </cell>
          <cell r="N179">
            <v>0</v>
          </cell>
          <cell r="O179">
            <v>0</v>
          </cell>
          <cell r="P179">
            <v>0</v>
          </cell>
          <cell r="Q179">
            <v>0</v>
          </cell>
          <cell r="R179">
            <v>0</v>
          </cell>
          <cell r="S179">
            <v>0</v>
          </cell>
          <cell r="T179">
            <v>0</v>
          </cell>
          <cell r="U179">
            <v>0</v>
          </cell>
          <cell r="V179">
            <v>0</v>
          </cell>
          <cell r="W179">
            <v>0</v>
          </cell>
          <cell r="X179">
            <v>0</v>
          </cell>
        </row>
        <row r="180">
          <cell r="A180" t="str">
            <v>---</v>
          </cell>
          <cell r="B180">
            <v>0</v>
          </cell>
          <cell r="C180" t="str">
            <v>---</v>
          </cell>
          <cell r="D180">
            <v>0</v>
          </cell>
          <cell r="E180" t="str">
            <v>---</v>
          </cell>
          <cell r="F180">
            <v>0</v>
          </cell>
          <cell r="G180" t="str">
            <v>---</v>
          </cell>
          <cell r="H180">
            <v>0</v>
          </cell>
          <cell r="I180" t="str">
            <v>---</v>
          </cell>
          <cell r="J180">
            <v>0</v>
          </cell>
          <cell r="K180" t="str">
            <v>---</v>
          </cell>
          <cell r="L180">
            <v>0</v>
          </cell>
          <cell r="M180">
            <v>0</v>
          </cell>
          <cell r="N180">
            <v>0</v>
          </cell>
          <cell r="O180">
            <v>0</v>
          </cell>
          <cell r="P180">
            <v>0</v>
          </cell>
          <cell r="Q180">
            <v>0</v>
          </cell>
          <cell r="R180">
            <v>0</v>
          </cell>
          <cell r="S180">
            <v>0</v>
          </cell>
          <cell r="T180">
            <v>0</v>
          </cell>
          <cell r="U180">
            <v>0</v>
          </cell>
          <cell r="V180">
            <v>0</v>
          </cell>
          <cell r="W180">
            <v>0</v>
          </cell>
          <cell r="X180">
            <v>0</v>
          </cell>
        </row>
        <row r="181">
          <cell r="A181" t="str">
            <v>---</v>
          </cell>
          <cell r="B181">
            <v>0</v>
          </cell>
          <cell r="C181" t="str">
            <v>---</v>
          </cell>
          <cell r="D181">
            <v>0</v>
          </cell>
          <cell r="E181" t="str">
            <v>---</v>
          </cell>
          <cell r="F181">
            <v>0</v>
          </cell>
          <cell r="G181" t="str">
            <v>---</v>
          </cell>
          <cell r="H181">
            <v>0</v>
          </cell>
          <cell r="I181" t="str">
            <v>---</v>
          </cell>
          <cell r="J181">
            <v>0</v>
          </cell>
          <cell r="K181" t="str">
            <v>---</v>
          </cell>
          <cell r="L181">
            <v>0</v>
          </cell>
          <cell r="M181">
            <v>0</v>
          </cell>
          <cell r="N181">
            <v>0</v>
          </cell>
          <cell r="O181">
            <v>0</v>
          </cell>
          <cell r="P181">
            <v>0</v>
          </cell>
          <cell r="Q181">
            <v>0</v>
          </cell>
          <cell r="R181">
            <v>0</v>
          </cell>
          <cell r="S181">
            <v>0</v>
          </cell>
          <cell r="T181">
            <v>0</v>
          </cell>
          <cell r="U181">
            <v>0</v>
          </cell>
          <cell r="V181">
            <v>0</v>
          </cell>
          <cell r="W181">
            <v>0</v>
          </cell>
          <cell r="X181">
            <v>0</v>
          </cell>
        </row>
        <row r="182">
          <cell r="A182" t="str">
            <v>---</v>
          </cell>
          <cell r="B182">
            <v>0</v>
          </cell>
          <cell r="C182" t="str">
            <v>---</v>
          </cell>
          <cell r="D182">
            <v>0</v>
          </cell>
          <cell r="E182" t="str">
            <v>---</v>
          </cell>
          <cell r="F182">
            <v>0</v>
          </cell>
          <cell r="G182" t="str">
            <v>---</v>
          </cell>
          <cell r="H182">
            <v>0</v>
          </cell>
          <cell r="I182" t="str">
            <v>---</v>
          </cell>
          <cell r="J182">
            <v>0</v>
          </cell>
          <cell r="K182" t="str">
            <v>---</v>
          </cell>
          <cell r="L182">
            <v>0</v>
          </cell>
          <cell r="M182">
            <v>0</v>
          </cell>
          <cell r="N182">
            <v>0</v>
          </cell>
          <cell r="O182">
            <v>0</v>
          </cell>
          <cell r="P182">
            <v>0</v>
          </cell>
          <cell r="Q182">
            <v>0</v>
          </cell>
          <cell r="R182">
            <v>0</v>
          </cell>
          <cell r="S182">
            <v>0</v>
          </cell>
          <cell r="T182">
            <v>0</v>
          </cell>
          <cell r="U182">
            <v>0</v>
          </cell>
          <cell r="V182">
            <v>0</v>
          </cell>
          <cell r="W182">
            <v>0</v>
          </cell>
          <cell r="X182">
            <v>0</v>
          </cell>
        </row>
        <row r="183">
          <cell r="A183" t="str">
            <v>---</v>
          </cell>
          <cell r="B183">
            <v>0</v>
          </cell>
          <cell r="C183" t="str">
            <v>---</v>
          </cell>
          <cell r="D183">
            <v>0</v>
          </cell>
          <cell r="E183" t="str">
            <v>---</v>
          </cell>
          <cell r="F183">
            <v>0</v>
          </cell>
          <cell r="G183" t="str">
            <v>---</v>
          </cell>
          <cell r="H183">
            <v>0</v>
          </cell>
          <cell r="I183" t="str">
            <v>---</v>
          </cell>
          <cell r="J183">
            <v>0</v>
          </cell>
          <cell r="K183" t="str">
            <v>---</v>
          </cell>
          <cell r="L183">
            <v>0</v>
          </cell>
          <cell r="M183">
            <v>0</v>
          </cell>
          <cell r="N183">
            <v>0</v>
          </cell>
          <cell r="O183">
            <v>0</v>
          </cell>
          <cell r="P183">
            <v>0</v>
          </cell>
          <cell r="Q183">
            <v>0</v>
          </cell>
          <cell r="R183">
            <v>0</v>
          </cell>
          <cell r="S183">
            <v>0</v>
          </cell>
          <cell r="T183">
            <v>0</v>
          </cell>
          <cell r="U183">
            <v>0</v>
          </cell>
          <cell r="V183">
            <v>0</v>
          </cell>
          <cell r="W183">
            <v>0</v>
          </cell>
          <cell r="X183">
            <v>0</v>
          </cell>
        </row>
        <row r="184">
          <cell r="A184" t="str">
            <v>---</v>
          </cell>
          <cell r="B184">
            <v>0</v>
          </cell>
          <cell r="C184" t="str">
            <v>---</v>
          </cell>
          <cell r="D184">
            <v>0</v>
          </cell>
          <cell r="E184" t="str">
            <v>---</v>
          </cell>
          <cell r="F184">
            <v>0</v>
          </cell>
          <cell r="G184" t="str">
            <v>---</v>
          </cell>
          <cell r="H184">
            <v>0</v>
          </cell>
          <cell r="I184" t="str">
            <v>---</v>
          </cell>
          <cell r="J184">
            <v>0</v>
          </cell>
          <cell r="K184" t="str">
            <v>---</v>
          </cell>
          <cell r="L184">
            <v>0</v>
          </cell>
          <cell r="M184">
            <v>0</v>
          </cell>
          <cell r="N184">
            <v>0</v>
          </cell>
          <cell r="O184">
            <v>0</v>
          </cell>
          <cell r="P184">
            <v>0</v>
          </cell>
          <cell r="Q184">
            <v>0</v>
          </cell>
          <cell r="R184">
            <v>0</v>
          </cell>
          <cell r="S184">
            <v>0</v>
          </cell>
          <cell r="T184">
            <v>0</v>
          </cell>
          <cell r="U184">
            <v>0</v>
          </cell>
          <cell r="V184">
            <v>0</v>
          </cell>
          <cell r="W184">
            <v>0</v>
          </cell>
          <cell r="X184">
            <v>0</v>
          </cell>
        </row>
        <row r="185">
          <cell r="A185" t="str">
            <v>---</v>
          </cell>
          <cell r="B185">
            <v>0</v>
          </cell>
          <cell r="C185" t="str">
            <v>---</v>
          </cell>
          <cell r="D185">
            <v>0</v>
          </cell>
          <cell r="E185" t="str">
            <v>---</v>
          </cell>
          <cell r="F185">
            <v>0</v>
          </cell>
          <cell r="G185" t="str">
            <v>---</v>
          </cell>
          <cell r="H185">
            <v>0</v>
          </cell>
          <cell r="I185" t="str">
            <v>---</v>
          </cell>
          <cell r="J185">
            <v>0</v>
          </cell>
          <cell r="K185" t="str">
            <v>---</v>
          </cell>
          <cell r="L185">
            <v>0</v>
          </cell>
          <cell r="M185">
            <v>0</v>
          </cell>
          <cell r="N185">
            <v>0</v>
          </cell>
          <cell r="O185">
            <v>0</v>
          </cell>
          <cell r="P185">
            <v>0</v>
          </cell>
          <cell r="Q185">
            <v>0</v>
          </cell>
          <cell r="R185">
            <v>0</v>
          </cell>
          <cell r="S185">
            <v>0</v>
          </cell>
          <cell r="T185">
            <v>0</v>
          </cell>
          <cell r="U185">
            <v>0</v>
          </cell>
          <cell r="V185">
            <v>0</v>
          </cell>
          <cell r="W185">
            <v>0</v>
          </cell>
          <cell r="X185">
            <v>0</v>
          </cell>
        </row>
        <row r="186">
          <cell r="A186" t="str">
            <v>---</v>
          </cell>
          <cell r="B186">
            <v>0</v>
          </cell>
          <cell r="C186" t="str">
            <v>---</v>
          </cell>
          <cell r="D186">
            <v>0</v>
          </cell>
          <cell r="E186" t="str">
            <v>---</v>
          </cell>
          <cell r="F186">
            <v>0</v>
          </cell>
          <cell r="G186" t="str">
            <v>---</v>
          </cell>
          <cell r="H186">
            <v>0</v>
          </cell>
          <cell r="I186" t="str">
            <v>---</v>
          </cell>
          <cell r="J186">
            <v>0</v>
          </cell>
          <cell r="K186" t="str">
            <v>---</v>
          </cell>
          <cell r="L186">
            <v>0</v>
          </cell>
          <cell r="M186">
            <v>0</v>
          </cell>
          <cell r="N186">
            <v>0</v>
          </cell>
          <cell r="O186">
            <v>0</v>
          </cell>
          <cell r="P186">
            <v>0</v>
          </cell>
          <cell r="Q186">
            <v>0</v>
          </cell>
          <cell r="R186">
            <v>0</v>
          </cell>
          <cell r="S186">
            <v>0</v>
          </cell>
          <cell r="T186">
            <v>0</v>
          </cell>
          <cell r="U186">
            <v>0</v>
          </cell>
          <cell r="V186">
            <v>0</v>
          </cell>
          <cell r="W186">
            <v>0</v>
          </cell>
          <cell r="X186">
            <v>0</v>
          </cell>
        </row>
        <row r="187">
          <cell r="A187" t="str">
            <v>---</v>
          </cell>
          <cell r="B187">
            <v>0</v>
          </cell>
          <cell r="C187" t="str">
            <v>---</v>
          </cell>
          <cell r="D187">
            <v>0</v>
          </cell>
          <cell r="E187" t="str">
            <v>---</v>
          </cell>
          <cell r="F187">
            <v>0</v>
          </cell>
          <cell r="G187" t="str">
            <v>---</v>
          </cell>
          <cell r="H187">
            <v>0</v>
          </cell>
          <cell r="I187" t="str">
            <v>---</v>
          </cell>
          <cell r="J187">
            <v>0</v>
          </cell>
          <cell r="K187" t="str">
            <v>---</v>
          </cell>
          <cell r="L187">
            <v>0</v>
          </cell>
          <cell r="M187">
            <v>0</v>
          </cell>
          <cell r="N187">
            <v>0</v>
          </cell>
          <cell r="O187">
            <v>0</v>
          </cell>
          <cell r="P187">
            <v>0</v>
          </cell>
          <cell r="Q187">
            <v>0</v>
          </cell>
          <cell r="R187">
            <v>0</v>
          </cell>
          <cell r="S187">
            <v>0</v>
          </cell>
          <cell r="T187">
            <v>0</v>
          </cell>
          <cell r="U187">
            <v>0</v>
          </cell>
          <cell r="V187">
            <v>0</v>
          </cell>
          <cell r="W187">
            <v>0</v>
          </cell>
          <cell r="X187">
            <v>0</v>
          </cell>
        </row>
        <row r="188">
          <cell r="A188" t="str">
            <v>---</v>
          </cell>
          <cell r="B188">
            <v>0</v>
          </cell>
          <cell r="C188" t="str">
            <v>---</v>
          </cell>
          <cell r="D188">
            <v>0</v>
          </cell>
          <cell r="E188" t="str">
            <v>---</v>
          </cell>
          <cell r="F188">
            <v>0</v>
          </cell>
          <cell r="G188" t="str">
            <v>---</v>
          </cell>
          <cell r="H188">
            <v>0</v>
          </cell>
          <cell r="I188" t="str">
            <v>---</v>
          </cell>
          <cell r="J188">
            <v>0</v>
          </cell>
          <cell r="K188" t="str">
            <v>---</v>
          </cell>
          <cell r="L188">
            <v>0</v>
          </cell>
          <cell r="M188">
            <v>0</v>
          </cell>
          <cell r="N188">
            <v>0</v>
          </cell>
          <cell r="O188">
            <v>0</v>
          </cell>
          <cell r="P188">
            <v>0</v>
          </cell>
          <cell r="Q188">
            <v>0</v>
          </cell>
          <cell r="R188">
            <v>0</v>
          </cell>
          <cell r="S188">
            <v>0</v>
          </cell>
          <cell r="T188">
            <v>0</v>
          </cell>
          <cell r="U188">
            <v>0</v>
          </cell>
          <cell r="V188">
            <v>0</v>
          </cell>
          <cell r="W188">
            <v>0</v>
          </cell>
          <cell r="X188">
            <v>0</v>
          </cell>
        </row>
        <row r="189">
          <cell r="A189" t="str">
            <v>---</v>
          </cell>
          <cell r="B189">
            <v>0</v>
          </cell>
          <cell r="C189" t="str">
            <v>---</v>
          </cell>
          <cell r="D189">
            <v>0</v>
          </cell>
          <cell r="E189" t="str">
            <v>---</v>
          </cell>
          <cell r="F189">
            <v>0</v>
          </cell>
          <cell r="G189" t="str">
            <v>---</v>
          </cell>
          <cell r="H189">
            <v>0</v>
          </cell>
          <cell r="I189" t="str">
            <v>---</v>
          </cell>
          <cell r="J189">
            <v>0</v>
          </cell>
          <cell r="K189" t="str">
            <v>---</v>
          </cell>
          <cell r="L189">
            <v>0</v>
          </cell>
          <cell r="M189">
            <v>0</v>
          </cell>
          <cell r="N189">
            <v>0</v>
          </cell>
          <cell r="O189">
            <v>0</v>
          </cell>
          <cell r="P189">
            <v>0</v>
          </cell>
          <cell r="Q189">
            <v>0</v>
          </cell>
          <cell r="R189">
            <v>0</v>
          </cell>
          <cell r="S189">
            <v>0</v>
          </cell>
          <cell r="T189">
            <v>0</v>
          </cell>
          <cell r="U189">
            <v>0</v>
          </cell>
          <cell r="V189">
            <v>0</v>
          </cell>
          <cell r="W189">
            <v>0</v>
          </cell>
          <cell r="X189">
            <v>0</v>
          </cell>
        </row>
        <row r="190">
          <cell r="A190" t="str">
            <v>---</v>
          </cell>
          <cell r="B190">
            <v>0</v>
          </cell>
          <cell r="C190" t="str">
            <v>---</v>
          </cell>
          <cell r="D190">
            <v>0</v>
          </cell>
          <cell r="E190" t="str">
            <v>---</v>
          </cell>
          <cell r="F190">
            <v>0</v>
          </cell>
          <cell r="G190" t="str">
            <v>---</v>
          </cell>
          <cell r="H190">
            <v>0</v>
          </cell>
          <cell r="I190" t="str">
            <v>---</v>
          </cell>
          <cell r="J190">
            <v>0</v>
          </cell>
          <cell r="K190" t="str">
            <v>---</v>
          </cell>
          <cell r="L190">
            <v>0</v>
          </cell>
          <cell r="M190">
            <v>0</v>
          </cell>
          <cell r="N190">
            <v>0</v>
          </cell>
          <cell r="O190">
            <v>0</v>
          </cell>
          <cell r="P190">
            <v>0</v>
          </cell>
          <cell r="Q190">
            <v>0</v>
          </cell>
          <cell r="R190">
            <v>0</v>
          </cell>
          <cell r="S190">
            <v>0</v>
          </cell>
          <cell r="T190">
            <v>0</v>
          </cell>
          <cell r="U190">
            <v>0</v>
          </cell>
          <cell r="V190">
            <v>0</v>
          </cell>
          <cell r="W190">
            <v>0</v>
          </cell>
          <cell r="X190">
            <v>0</v>
          </cell>
        </row>
        <row r="191">
          <cell r="A191" t="str">
            <v>---</v>
          </cell>
          <cell r="B191">
            <v>0</v>
          </cell>
          <cell r="C191" t="str">
            <v>---</v>
          </cell>
          <cell r="D191">
            <v>0</v>
          </cell>
          <cell r="E191" t="str">
            <v>---</v>
          </cell>
          <cell r="F191">
            <v>0</v>
          </cell>
          <cell r="G191" t="str">
            <v>---</v>
          </cell>
          <cell r="H191">
            <v>0</v>
          </cell>
          <cell r="I191" t="str">
            <v>---</v>
          </cell>
          <cell r="J191">
            <v>0</v>
          </cell>
          <cell r="K191" t="str">
            <v>---</v>
          </cell>
          <cell r="L191">
            <v>0</v>
          </cell>
          <cell r="M191">
            <v>0</v>
          </cell>
          <cell r="N191">
            <v>0</v>
          </cell>
          <cell r="O191">
            <v>0</v>
          </cell>
          <cell r="P191">
            <v>0</v>
          </cell>
          <cell r="Q191">
            <v>0</v>
          </cell>
          <cell r="R191">
            <v>0</v>
          </cell>
          <cell r="S191">
            <v>0</v>
          </cell>
          <cell r="T191">
            <v>0</v>
          </cell>
          <cell r="U191">
            <v>0</v>
          </cell>
          <cell r="V191">
            <v>0</v>
          </cell>
          <cell r="W191">
            <v>0</v>
          </cell>
          <cell r="X191">
            <v>0</v>
          </cell>
        </row>
        <row r="192">
          <cell r="A192" t="str">
            <v>---</v>
          </cell>
          <cell r="B192">
            <v>0</v>
          </cell>
          <cell r="C192" t="str">
            <v>---</v>
          </cell>
          <cell r="D192">
            <v>0</v>
          </cell>
          <cell r="E192" t="str">
            <v>---</v>
          </cell>
          <cell r="F192">
            <v>0</v>
          </cell>
          <cell r="G192" t="str">
            <v>---</v>
          </cell>
          <cell r="H192">
            <v>0</v>
          </cell>
          <cell r="I192" t="str">
            <v>---</v>
          </cell>
          <cell r="J192">
            <v>0</v>
          </cell>
          <cell r="K192" t="str">
            <v>---</v>
          </cell>
          <cell r="L192">
            <v>0</v>
          </cell>
          <cell r="M192">
            <v>0</v>
          </cell>
          <cell r="N192">
            <v>0</v>
          </cell>
          <cell r="O192">
            <v>0</v>
          </cell>
          <cell r="P192">
            <v>0</v>
          </cell>
          <cell r="Q192">
            <v>0</v>
          </cell>
          <cell r="R192">
            <v>0</v>
          </cell>
          <cell r="S192">
            <v>0</v>
          </cell>
          <cell r="T192">
            <v>0</v>
          </cell>
          <cell r="U192">
            <v>0</v>
          </cell>
          <cell r="V192">
            <v>0</v>
          </cell>
          <cell r="W192">
            <v>0</v>
          </cell>
          <cell r="X192">
            <v>0</v>
          </cell>
        </row>
        <row r="193">
          <cell r="A193" t="str">
            <v>---</v>
          </cell>
          <cell r="B193">
            <v>0</v>
          </cell>
          <cell r="C193" t="str">
            <v>---</v>
          </cell>
          <cell r="D193">
            <v>0</v>
          </cell>
          <cell r="E193" t="str">
            <v>---</v>
          </cell>
          <cell r="F193">
            <v>0</v>
          </cell>
          <cell r="G193" t="str">
            <v>---</v>
          </cell>
          <cell r="H193">
            <v>0</v>
          </cell>
          <cell r="I193" t="str">
            <v>---</v>
          </cell>
          <cell r="J193">
            <v>0</v>
          </cell>
          <cell r="K193" t="str">
            <v>---</v>
          </cell>
          <cell r="L193">
            <v>0</v>
          </cell>
          <cell r="M193">
            <v>0</v>
          </cell>
          <cell r="N193">
            <v>0</v>
          </cell>
          <cell r="O193">
            <v>0</v>
          </cell>
          <cell r="P193">
            <v>0</v>
          </cell>
          <cell r="Q193">
            <v>0</v>
          </cell>
          <cell r="R193">
            <v>0</v>
          </cell>
          <cell r="S193">
            <v>0</v>
          </cell>
          <cell r="T193">
            <v>0</v>
          </cell>
          <cell r="U193">
            <v>0</v>
          </cell>
          <cell r="V193">
            <v>0</v>
          </cell>
          <cell r="W193">
            <v>0</v>
          </cell>
          <cell r="X193">
            <v>0</v>
          </cell>
        </row>
        <row r="194">
          <cell r="A194" t="str">
            <v>---</v>
          </cell>
          <cell r="B194">
            <v>0</v>
          </cell>
          <cell r="C194" t="str">
            <v>---</v>
          </cell>
          <cell r="D194">
            <v>0</v>
          </cell>
          <cell r="E194" t="str">
            <v>---</v>
          </cell>
          <cell r="F194">
            <v>0</v>
          </cell>
          <cell r="G194" t="str">
            <v>---</v>
          </cell>
          <cell r="H194">
            <v>0</v>
          </cell>
          <cell r="I194" t="str">
            <v>---</v>
          </cell>
          <cell r="J194">
            <v>0</v>
          </cell>
          <cell r="K194" t="str">
            <v>---</v>
          </cell>
          <cell r="L194">
            <v>0</v>
          </cell>
          <cell r="M194">
            <v>0</v>
          </cell>
          <cell r="N194">
            <v>0</v>
          </cell>
          <cell r="O194">
            <v>0</v>
          </cell>
          <cell r="P194">
            <v>0</v>
          </cell>
          <cell r="Q194">
            <v>0</v>
          </cell>
          <cell r="R194">
            <v>0</v>
          </cell>
          <cell r="S194">
            <v>0</v>
          </cell>
          <cell r="T194">
            <v>0</v>
          </cell>
          <cell r="U194">
            <v>0</v>
          </cell>
          <cell r="V194">
            <v>0</v>
          </cell>
          <cell r="W194">
            <v>0</v>
          </cell>
          <cell r="X194">
            <v>0</v>
          </cell>
        </row>
        <row r="195">
          <cell r="A195" t="str">
            <v>---</v>
          </cell>
          <cell r="B195">
            <v>0</v>
          </cell>
          <cell r="C195" t="str">
            <v>---</v>
          </cell>
          <cell r="D195">
            <v>0</v>
          </cell>
          <cell r="E195" t="str">
            <v>---</v>
          </cell>
          <cell r="F195">
            <v>0</v>
          </cell>
          <cell r="G195" t="str">
            <v>---</v>
          </cell>
          <cell r="H195">
            <v>0</v>
          </cell>
          <cell r="I195" t="str">
            <v>---</v>
          </cell>
          <cell r="J195">
            <v>0</v>
          </cell>
          <cell r="K195" t="str">
            <v>---</v>
          </cell>
          <cell r="L195">
            <v>0</v>
          </cell>
          <cell r="M195">
            <v>0</v>
          </cell>
          <cell r="N195">
            <v>0</v>
          </cell>
          <cell r="O195">
            <v>0</v>
          </cell>
          <cell r="P195">
            <v>0</v>
          </cell>
          <cell r="Q195">
            <v>0</v>
          </cell>
          <cell r="R195">
            <v>0</v>
          </cell>
          <cell r="S195">
            <v>0</v>
          </cell>
          <cell r="T195">
            <v>0</v>
          </cell>
          <cell r="U195">
            <v>0</v>
          </cell>
          <cell r="V195">
            <v>0</v>
          </cell>
          <cell r="W195">
            <v>0</v>
          </cell>
          <cell r="X195">
            <v>0</v>
          </cell>
        </row>
        <row r="196">
          <cell r="A196" t="str">
            <v>---</v>
          </cell>
          <cell r="B196">
            <v>0</v>
          </cell>
          <cell r="C196" t="str">
            <v>---</v>
          </cell>
          <cell r="D196">
            <v>0</v>
          </cell>
          <cell r="E196" t="str">
            <v>---</v>
          </cell>
          <cell r="F196">
            <v>0</v>
          </cell>
          <cell r="G196" t="str">
            <v>---</v>
          </cell>
          <cell r="H196">
            <v>0</v>
          </cell>
          <cell r="I196" t="str">
            <v>---</v>
          </cell>
          <cell r="J196">
            <v>0</v>
          </cell>
          <cell r="K196" t="str">
            <v>---</v>
          </cell>
          <cell r="L196">
            <v>0</v>
          </cell>
          <cell r="M196">
            <v>0</v>
          </cell>
          <cell r="N196">
            <v>0</v>
          </cell>
          <cell r="O196">
            <v>0</v>
          </cell>
          <cell r="P196">
            <v>0</v>
          </cell>
          <cell r="Q196">
            <v>0</v>
          </cell>
          <cell r="R196">
            <v>0</v>
          </cell>
          <cell r="S196">
            <v>0</v>
          </cell>
          <cell r="T196">
            <v>0</v>
          </cell>
          <cell r="U196">
            <v>0</v>
          </cell>
          <cell r="V196">
            <v>0</v>
          </cell>
          <cell r="W196">
            <v>0</v>
          </cell>
          <cell r="X196">
            <v>0</v>
          </cell>
        </row>
        <row r="197">
          <cell r="A197" t="str">
            <v>---</v>
          </cell>
          <cell r="B197">
            <v>0</v>
          </cell>
          <cell r="C197" t="str">
            <v>---</v>
          </cell>
          <cell r="D197">
            <v>0</v>
          </cell>
          <cell r="E197" t="str">
            <v>---</v>
          </cell>
          <cell r="F197">
            <v>0</v>
          </cell>
          <cell r="G197" t="str">
            <v>---</v>
          </cell>
          <cell r="H197">
            <v>0</v>
          </cell>
          <cell r="I197" t="str">
            <v>---</v>
          </cell>
          <cell r="J197">
            <v>0</v>
          </cell>
          <cell r="K197" t="str">
            <v>---</v>
          </cell>
          <cell r="L197">
            <v>0</v>
          </cell>
          <cell r="M197">
            <v>0</v>
          </cell>
          <cell r="N197">
            <v>0</v>
          </cell>
          <cell r="O197">
            <v>0</v>
          </cell>
          <cell r="P197">
            <v>0</v>
          </cell>
          <cell r="Q197">
            <v>0</v>
          </cell>
          <cell r="R197">
            <v>0</v>
          </cell>
          <cell r="S197">
            <v>0</v>
          </cell>
          <cell r="T197">
            <v>0</v>
          </cell>
          <cell r="U197">
            <v>0</v>
          </cell>
          <cell r="V197">
            <v>0</v>
          </cell>
          <cell r="W197">
            <v>0</v>
          </cell>
          <cell r="X197">
            <v>0</v>
          </cell>
        </row>
        <row r="198">
          <cell r="A198" t="str">
            <v>---</v>
          </cell>
          <cell r="B198">
            <v>0</v>
          </cell>
          <cell r="C198" t="str">
            <v>---</v>
          </cell>
          <cell r="D198">
            <v>0</v>
          </cell>
          <cell r="E198" t="str">
            <v>---</v>
          </cell>
          <cell r="F198">
            <v>0</v>
          </cell>
          <cell r="G198" t="str">
            <v>---</v>
          </cell>
          <cell r="H198">
            <v>0</v>
          </cell>
          <cell r="I198" t="str">
            <v>---</v>
          </cell>
          <cell r="J198">
            <v>0</v>
          </cell>
          <cell r="K198" t="str">
            <v>---</v>
          </cell>
          <cell r="L198">
            <v>0</v>
          </cell>
          <cell r="M198">
            <v>0</v>
          </cell>
          <cell r="N198">
            <v>0</v>
          </cell>
          <cell r="O198">
            <v>0</v>
          </cell>
          <cell r="P198">
            <v>0</v>
          </cell>
          <cell r="Q198">
            <v>0</v>
          </cell>
          <cell r="R198">
            <v>0</v>
          </cell>
          <cell r="S198">
            <v>0</v>
          </cell>
          <cell r="T198">
            <v>0</v>
          </cell>
          <cell r="U198">
            <v>0</v>
          </cell>
          <cell r="V198">
            <v>0</v>
          </cell>
          <cell r="W198">
            <v>0</v>
          </cell>
          <cell r="X198">
            <v>0</v>
          </cell>
        </row>
        <row r="199">
          <cell r="A199" t="str">
            <v>---</v>
          </cell>
          <cell r="B199">
            <v>0</v>
          </cell>
          <cell r="C199" t="str">
            <v>---</v>
          </cell>
          <cell r="D199">
            <v>0</v>
          </cell>
          <cell r="E199" t="str">
            <v>---</v>
          </cell>
          <cell r="F199">
            <v>0</v>
          </cell>
          <cell r="G199" t="str">
            <v>---</v>
          </cell>
          <cell r="H199">
            <v>0</v>
          </cell>
          <cell r="I199" t="str">
            <v>---</v>
          </cell>
          <cell r="J199">
            <v>0</v>
          </cell>
          <cell r="K199" t="str">
            <v>---</v>
          </cell>
          <cell r="L199">
            <v>0</v>
          </cell>
          <cell r="M199">
            <v>0</v>
          </cell>
          <cell r="N199">
            <v>0</v>
          </cell>
          <cell r="O199">
            <v>0</v>
          </cell>
          <cell r="P199">
            <v>0</v>
          </cell>
          <cell r="Q199">
            <v>0</v>
          </cell>
          <cell r="R199">
            <v>0</v>
          </cell>
          <cell r="S199">
            <v>0</v>
          </cell>
          <cell r="T199">
            <v>0</v>
          </cell>
          <cell r="U199">
            <v>0</v>
          </cell>
          <cell r="V199">
            <v>0</v>
          </cell>
          <cell r="W199">
            <v>0</v>
          </cell>
          <cell r="X199">
            <v>0</v>
          </cell>
        </row>
        <row r="200">
          <cell r="A200" t="str">
            <v>---</v>
          </cell>
          <cell r="B200">
            <v>0</v>
          </cell>
          <cell r="C200" t="str">
            <v>---</v>
          </cell>
          <cell r="D200">
            <v>0</v>
          </cell>
          <cell r="E200" t="str">
            <v>---</v>
          </cell>
          <cell r="F200">
            <v>0</v>
          </cell>
          <cell r="G200" t="str">
            <v>---</v>
          </cell>
          <cell r="H200">
            <v>0</v>
          </cell>
          <cell r="I200" t="str">
            <v>---</v>
          </cell>
          <cell r="J200">
            <v>0</v>
          </cell>
          <cell r="K200" t="str">
            <v>---</v>
          </cell>
          <cell r="L200">
            <v>0</v>
          </cell>
          <cell r="M200">
            <v>0</v>
          </cell>
          <cell r="N200">
            <v>0</v>
          </cell>
          <cell r="O200">
            <v>0</v>
          </cell>
          <cell r="P200">
            <v>0</v>
          </cell>
          <cell r="Q200">
            <v>0</v>
          </cell>
          <cell r="R200">
            <v>0</v>
          </cell>
          <cell r="S200">
            <v>0</v>
          </cell>
          <cell r="T200">
            <v>0</v>
          </cell>
          <cell r="U200">
            <v>0</v>
          </cell>
          <cell r="V200">
            <v>0</v>
          </cell>
          <cell r="W200">
            <v>0</v>
          </cell>
          <cell r="X200">
            <v>0</v>
          </cell>
        </row>
        <row r="201">
          <cell r="A201">
            <v>0</v>
          </cell>
          <cell r="B201">
            <v>0</v>
          </cell>
          <cell r="C201">
            <v>0</v>
          </cell>
          <cell r="D201">
            <v>0</v>
          </cell>
          <cell r="E201">
            <v>0</v>
          </cell>
          <cell r="F201">
            <v>0</v>
          </cell>
          <cell r="G201">
            <v>0</v>
          </cell>
          <cell r="H201">
            <v>0</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row>
      </sheetData>
      <sheetData sheetId="6"/>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l Quote Issues "/>
      <sheetName val="Change History"/>
      <sheetName val="Sheet3"/>
      <sheetName val="BMW #127771 - QT 17-Apr"/>
    </sheetNames>
    <sheetDataSet>
      <sheetData sheetId="0" refreshError="1"/>
      <sheetData sheetId="1" refreshError="1"/>
      <sheetData sheetId="2">
        <row r="1">
          <cell r="A1" t="str">
            <v>PSL</v>
          </cell>
        </row>
        <row r="2">
          <cell r="A2" t="str">
            <v>AML</v>
          </cell>
        </row>
        <row r="3">
          <cell r="A3" t="str">
            <v>AML &amp; PSL</v>
          </cell>
        </row>
        <row r="4">
          <cell r="A4" t="str">
            <v>OTHERS</v>
          </cell>
        </row>
        <row r="5">
          <cell r="A5" t="str">
            <v xml:space="preserve">CONSUMABLE </v>
          </cell>
        </row>
      </sheetData>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OVERVIEW"/>
      <sheetName val="Sheet1"/>
      <sheetName val="PRÄSI QAF GEN5 WE CTR"/>
      <sheetName val="Sheet4"/>
      <sheetName val="C-BOM Electronic"/>
      <sheetName val="C-BOM M-BOM - PRÄSI"/>
      <sheetName val="C-BOM M-BOM"/>
      <sheetName val="Input Giovanni"/>
      <sheetName val="CMR"/>
      <sheetName val="VOLUME"/>
    </sheetNames>
    <sheetDataSet>
      <sheetData sheetId="0"/>
      <sheetData sheetId="1"/>
      <sheetData sheetId="2"/>
      <sheetData sheetId="3"/>
      <sheetData sheetId="4"/>
      <sheetData sheetId="5"/>
      <sheetData sheetId="6"/>
      <sheetData sheetId="7"/>
      <sheetData sheetId="8"/>
      <sheetData sheetId="9"/>
    </sheetDataSet>
  </externalBook>
</externalLink>
</file>

<file path=xl/persons/person.xml><?xml version="1.0" encoding="utf-8"?>
<personList xmlns="http://schemas.microsoft.com/office/spreadsheetml/2018/threadedcomments" xmlns:x="http://schemas.openxmlformats.org/spreadsheetml/2006/main">
  <person displayName="Luz Mercedes Vazquez" id="{4AEAA96F-1265-4B88-B459-E5D06DDC2B91}" userId="S::Luz.Vazquez2@flex.com::6ea7ea99-e24a-4248-bf10-dcfb951ac9c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0" dT="2022-09-23T16:06:38.43" personId="{4AEAA96F-1265-4B88-B459-E5D06DDC2B91}" id="{C2CA39CB-E87C-4B1A-9B9B-01BDC5558DF8}">
    <text>Please review renewable energies applicable in Definitions Tab</text>
  </threadedComment>
  <threadedComment ref="B16" dT="2022-09-22T13:33:40.53" personId="{4AEAA96F-1265-4B88-B459-E5D06DDC2B91}" id="{4D8FAEDE-38D4-4BC4-B69D-FA65C6C006FC}">
    <text>You can use Energy conversions tab for stating energy in MWh</text>
  </threadedComment>
  <threadedComment ref="C16" dT="2022-09-22T13:34:00.75" personId="{4AEAA96F-1265-4B88-B459-E5D06DDC2B91}" id="{5DB5E393-D578-4BC3-B19B-EEAF72705853}">
    <text>You can use Energy Conversions Tab for stating energy in MWh</text>
  </threadedComment>
  <threadedComment ref="F17" dT="2022-09-22T17:22:22.28" personId="{4AEAA96F-1265-4B88-B459-E5D06DDC2B91}" id="{3057457F-400E-4758-A0A2-EB50594666DA}">
    <text>For each energy carrier in which you purchase renewable energy, this must add 100%</text>
  </threadedComment>
  <threadedComment ref="H17" dT="2022-09-22T17:22:55.21" personId="{4AEAA96F-1265-4B88-B459-E5D06DDC2B91}" id="{4B5DC24D-05DB-4641-8728-2328F2AB9BAA}">
    <text>Find all EACs applicable in Definitions Tab</text>
  </threadedComment>
  <threadedComment ref="A27" dT="2022-09-20T15:43:35.62" personId="{4AEAA96F-1265-4B88-B459-E5D06DDC2B91}" id="{D25C7D3E-2174-4BA0-AF41-63A3A4F22208}">
    <text>For electricity purposes/用于电力目的</text>
  </threadedComment>
  <threadedComment ref="A44" dT="2022-09-20T15:43:51.58" personId="{4AEAA96F-1265-4B88-B459-E5D06DDC2B91}" id="{19DB053D-9610-4D71-BB14-F3F85F32325E}">
    <text>Include fuel transportation and manufacturing purposes/包括燃料运输和制造目的</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mailto:aaa@abc.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oleObject" Target="../embeddings/oleObject2.bin"/><Relationship Id="rId3" Type="http://schemas.openxmlformats.org/officeDocument/2006/relationships/printerSettings" Target="../printerSettings/printerSettings4.bin"/><Relationship Id="rId7" Type="http://schemas.openxmlformats.org/officeDocument/2006/relationships/image" Target="../media/image1.emf"/><Relationship Id="rId2" Type="http://schemas.openxmlformats.org/officeDocument/2006/relationships/hyperlink" Target="https://www.onlineconversion.com/energy.htm" TargetMode="External"/><Relationship Id="rId1" Type="http://schemas.openxmlformats.org/officeDocument/2006/relationships/hyperlink" Target="https://www.iea.org/reports/glossary-of-energy-units"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drawing" Target="../drawings/drawing1.xml"/><Relationship Id="rId9" Type="http://schemas.openxmlformats.org/officeDocument/2006/relationships/image" Target="../media/image2.emf"/></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7C0D-76ED-4F8F-BB5C-3A6A5FE3EE4C}">
  <sheetPr codeName="Sheet6">
    <pageSetUpPr autoPageBreaks="0"/>
  </sheetPr>
  <dimension ref="A1:L47"/>
  <sheetViews>
    <sheetView zoomScaleNormal="100" zoomScaleSheetLayoutView="100" workbookViewId="0">
      <selection activeCell="L2" sqref="L2"/>
    </sheetView>
  </sheetViews>
  <sheetFormatPr defaultColWidth="8.7265625" defaultRowHeight="12.5" x14ac:dyDescent="0.25"/>
  <cols>
    <col min="1" max="1" width="4.1796875" style="5" customWidth="1"/>
    <col min="2" max="2" width="1.1796875" style="5" customWidth="1"/>
    <col min="3" max="16384" width="8.7265625" style="5"/>
  </cols>
  <sheetData>
    <row r="1" spans="1:12" x14ac:dyDescent="0.25">
      <c r="A1" s="169" t="str">
        <f>IF(L2="ENGLISH","General instructions",IF(L2="CHINESE","总体说明"))</f>
        <v>General instructions</v>
      </c>
      <c r="B1" s="169"/>
      <c r="C1" s="169"/>
      <c r="D1" s="169"/>
      <c r="E1" s="169"/>
      <c r="F1" s="169"/>
      <c r="G1" s="169"/>
      <c r="H1" s="169"/>
      <c r="I1" s="169"/>
      <c r="J1" s="169"/>
      <c r="K1" s="169"/>
      <c r="L1" s="169"/>
    </row>
    <row r="2" spans="1:12" x14ac:dyDescent="0.25">
      <c r="A2" s="169" t="s">
        <v>117</v>
      </c>
      <c r="B2" s="169"/>
      <c r="C2" s="169"/>
      <c r="D2" s="169"/>
      <c r="E2" s="169"/>
      <c r="F2" s="169"/>
      <c r="G2" s="169"/>
      <c r="H2" s="169"/>
      <c r="I2" s="169"/>
      <c r="J2" s="169"/>
      <c r="K2" s="169"/>
      <c r="L2" s="158" t="s">
        <v>118</v>
      </c>
    </row>
    <row r="3" spans="1:12" x14ac:dyDescent="0.25">
      <c r="A3" s="173" t="str">
        <f>IF(L2="ENGLISH","In order to use this spreadsheet, read and follow the instructions here described",IF(L2="CHINESE","要使用此电子表格，请阅读并遵循此处描述的说明。"))</f>
        <v>In order to use this spreadsheet, read and follow the instructions here described</v>
      </c>
      <c r="B3" s="173"/>
      <c r="C3" s="173"/>
      <c r="D3" s="173"/>
      <c r="E3" s="173"/>
      <c r="F3" s="173"/>
      <c r="G3" s="173"/>
      <c r="H3" s="173"/>
      <c r="I3" s="173"/>
      <c r="J3" s="173"/>
      <c r="K3" s="173"/>
      <c r="L3" s="173"/>
    </row>
    <row r="4" spans="1:12" x14ac:dyDescent="0.25">
      <c r="A4" s="148">
        <v>1</v>
      </c>
      <c r="B4" s="147" t="s">
        <v>113</v>
      </c>
      <c r="C4" s="172" t="str">
        <f>IF(L2="ENGLISH","Energy consumption must be filled considering your global operations",IF(L2="CHINESE","考虑到您的全球运营，必须满足能源消耗"))</f>
        <v>Energy consumption must be filled considering your global operations</v>
      </c>
      <c r="D4" s="172"/>
      <c r="E4" s="172"/>
      <c r="F4" s="172"/>
      <c r="G4" s="172"/>
      <c r="H4" s="172"/>
      <c r="I4" s="172"/>
      <c r="J4" s="172"/>
      <c r="K4" s="172"/>
      <c r="L4" s="172"/>
    </row>
    <row r="5" spans="1:12" ht="25.5" customHeight="1" x14ac:dyDescent="0.25">
      <c r="A5" s="149">
        <v>2</v>
      </c>
      <c r="B5" s="150" t="s">
        <v>113</v>
      </c>
      <c r="C5" s="171" t="str">
        <f>IF(L2="ENGLISH","Questions with data validation must be answered with any of the options provided, in the case of being other, select other and describe your answer in next column/line",IF(L2="CHINESE","数据验证问题必须使用提供的选项来回答，如果是其他选项，请选择“其他”选项并在下一列/行中描述您的答案"))</f>
        <v>Questions with data validation must be answered with any of the options provided, in the case of being other, select other and describe your answer in next column/line</v>
      </c>
      <c r="D5" s="171"/>
      <c r="E5" s="171"/>
      <c r="F5" s="171"/>
      <c r="G5" s="171"/>
      <c r="H5" s="171"/>
      <c r="I5" s="171"/>
      <c r="J5" s="171"/>
      <c r="K5" s="171"/>
      <c r="L5" s="171"/>
    </row>
    <row r="6" spans="1:12" x14ac:dyDescent="0.25">
      <c r="A6" s="148">
        <v>3</v>
      </c>
      <c r="B6" s="147" t="s">
        <v>113</v>
      </c>
      <c r="C6" s="170" t="str">
        <f>IF(L2="ENGLISH","Find technical definitions, acronyms, and explanations on Definitions Tab.",IF(L2="CHINESE","在定义页查找技术定义、首字母缩略词和解释。"))</f>
        <v>Find technical definitions, acronyms, and explanations on Definitions Tab.</v>
      </c>
      <c r="D6" s="170"/>
      <c r="E6" s="170"/>
      <c r="F6" s="170"/>
      <c r="G6" s="170"/>
      <c r="H6" s="170"/>
      <c r="I6" s="170"/>
      <c r="J6" s="170"/>
      <c r="K6" s="170"/>
      <c r="L6" s="170"/>
    </row>
    <row r="7" spans="1:12" ht="26.15" customHeight="1" x14ac:dyDescent="0.25">
      <c r="A7" s="149">
        <v>4</v>
      </c>
      <c r="B7" s="150" t="s">
        <v>113</v>
      </c>
      <c r="C7" s="171" t="str">
        <f>IF(L2="ENGLISH","Find definitions of procurement methods, attribute certificate and applicable energy markets on Definitions Tab.",IF(L2="CHINESE","在定义页查找采购方法、属性证书和适用能源市场的定义。"))</f>
        <v>Find definitions of procurement methods, attribute certificate and applicable energy markets on Definitions Tab.</v>
      </c>
      <c r="D7" s="171"/>
      <c r="E7" s="171"/>
      <c r="F7" s="171"/>
      <c r="G7" s="171"/>
      <c r="H7" s="171"/>
      <c r="I7" s="171"/>
      <c r="J7" s="171"/>
      <c r="K7" s="171"/>
      <c r="L7" s="171"/>
    </row>
    <row r="8" spans="1:12" ht="26.15" customHeight="1" x14ac:dyDescent="0.25">
      <c r="A8" s="148">
        <v>5</v>
      </c>
      <c r="B8" s="147" t="s">
        <v>113</v>
      </c>
      <c r="C8" s="171" t="str">
        <f>IF(L2="ENGLISH","In order to create energy baselines, calculations and/or conversions use Energy calc tab. Instructions are on described on the spreadsheet.",IF(L2="CHINESE","为了创建能量基准线，能量计算和/或转换请使用能量计算页。使用说明也在该页中。"))</f>
        <v>In order to create energy baselines, calculations and/or conversions use Energy calc tab. Instructions are on described on the spreadsheet.</v>
      </c>
      <c r="D8" s="171"/>
      <c r="E8" s="171"/>
      <c r="F8" s="171"/>
      <c r="G8" s="171"/>
      <c r="H8" s="171"/>
      <c r="I8" s="171"/>
      <c r="J8" s="171"/>
      <c r="K8" s="171"/>
      <c r="L8" s="171"/>
    </row>
    <row r="9" spans="1:12" x14ac:dyDescent="0.25">
      <c r="A9" s="149">
        <v>6</v>
      </c>
      <c r="B9" s="150" t="s">
        <v>113</v>
      </c>
      <c r="C9" s="170" t="str">
        <f>IF(L2="ENGLISH","Renewable energy targets must be filled considering your global operations.",IF(L2="CHINESE","可再生能源目标必须填写，且要考虑到您的全球运营情况。"))</f>
        <v>Renewable energy targets must be filled considering your global operations.</v>
      </c>
      <c r="D9" s="170"/>
      <c r="E9" s="170"/>
      <c r="F9" s="170"/>
      <c r="G9" s="170"/>
      <c r="H9" s="170"/>
      <c r="I9" s="170"/>
      <c r="J9" s="170"/>
      <c r="K9" s="170"/>
      <c r="L9" s="170"/>
    </row>
    <row r="10" spans="1:12" x14ac:dyDescent="0.25">
      <c r="A10" s="148">
        <v>7</v>
      </c>
      <c r="B10" s="147" t="s">
        <v>113</v>
      </c>
      <c r="C10" s="170" t="str">
        <f>IF(L2="ENGLISH","Optional questions are encouraged to be filled.",IF(L2="CHINESE","鼓励填写可选问题。"))</f>
        <v>Optional questions are encouraged to be filled.</v>
      </c>
      <c r="D10" s="170"/>
      <c r="E10" s="170"/>
      <c r="F10" s="170"/>
      <c r="G10" s="170"/>
      <c r="H10" s="170"/>
      <c r="I10" s="170"/>
      <c r="J10" s="170"/>
      <c r="K10" s="170"/>
      <c r="L10" s="170"/>
    </row>
    <row r="11" spans="1:12" x14ac:dyDescent="0.25">
      <c r="A11" s="149">
        <v>8</v>
      </c>
      <c r="B11" s="150" t="s">
        <v>113</v>
      </c>
      <c r="C11" s="152" t="str">
        <f>IF(L2="ENGLISH","Greenhouse gas emissions must be filled according your global operations for scope 1 and 2",IF(L2="CHINESE","根据全球运营情况必须填写范围1和范围2的温室气体排放。"))</f>
        <v>Greenhouse gas emissions must be filled according your global operations for scope 1 and 2</v>
      </c>
      <c r="D11" s="152"/>
      <c r="E11" s="152"/>
      <c r="F11" s="152"/>
      <c r="G11" s="152"/>
      <c r="H11" s="152"/>
      <c r="I11" s="152"/>
      <c r="J11" s="152"/>
      <c r="K11" s="152"/>
      <c r="L11" s="152"/>
    </row>
    <row r="12" spans="1:12" x14ac:dyDescent="0.25">
      <c r="A12" s="148">
        <v>9</v>
      </c>
      <c r="B12" s="147" t="s">
        <v>113</v>
      </c>
      <c r="C12" s="170" t="str">
        <f>IF(L2="ENGLISH","Reduction targets for greenhouse gas are optional but encouraged to be filled",IF(L2="CHINESE","温室气体减排目标是可选的，但鼓励填写。"))</f>
        <v>Reduction targets for greenhouse gas are optional but encouraged to be filled</v>
      </c>
      <c r="D12" s="170"/>
      <c r="E12" s="170"/>
      <c r="F12" s="170"/>
      <c r="G12" s="170"/>
      <c r="H12" s="170"/>
      <c r="I12" s="170"/>
      <c r="J12" s="170"/>
      <c r="K12" s="170"/>
      <c r="L12" s="170"/>
    </row>
    <row r="13" spans="1:12" x14ac:dyDescent="0.25">
      <c r="A13" s="149">
        <v>10</v>
      </c>
      <c r="B13" s="150" t="s">
        <v>113</v>
      </c>
      <c r="C13" s="170" t="str">
        <f>IF(L2="ENGLISH","Scrap from your products must be filled considering your global operations",IF(L2="CHINESE","产品废料必须填写，且要考虑到您的全球运营情况"))</f>
        <v>Scrap from your products must be filled considering your global operations</v>
      </c>
      <c r="D13" s="170"/>
      <c r="E13" s="170"/>
      <c r="F13" s="170"/>
      <c r="G13" s="170"/>
      <c r="H13" s="170"/>
      <c r="I13" s="170"/>
      <c r="J13" s="170"/>
      <c r="K13" s="170"/>
      <c r="L13" s="170"/>
    </row>
    <row r="14" spans="1:12" ht="12.65" customHeight="1" x14ac:dyDescent="0.25">
      <c r="A14" s="168" t="str">
        <f>IF(L2="ENGLISH",'Data Validation Tab'!A1,IF(L2="CHINESE",'Data Validation Tab'!A2))</f>
        <v>Disclaimer: Flex gives no warranty and accepts no responsibility or liability for i) errors or omissions in the content; ii)the accuracy or the completeness of the information and materials; and iii) any calculations, results or information derived from the use of any information contained in this document. Under no circumstance will Flex be held liable in any way for any claim, damages, losses, expenses, costs or liabilities whatsoever (including, without limitation, any direct or indirect damages for loss of profits, business interruption or information) resulting or arising directly or indirectly from the use of  or inability to use this document, or reliance on the information and materials on this document. Flex has exercised reasonable efforts to include accurate and up to date information</v>
      </c>
      <c r="B14" s="168"/>
      <c r="C14" s="168"/>
      <c r="D14" s="168"/>
      <c r="E14" s="168"/>
      <c r="F14" s="168"/>
      <c r="G14" s="168"/>
      <c r="H14" s="168"/>
      <c r="I14" s="168"/>
      <c r="J14" s="168"/>
      <c r="K14" s="168"/>
      <c r="L14" s="168"/>
    </row>
    <row r="15" spans="1:12" x14ac:dyDescent="0.25">
      <c r="A15" s="168"/>
      <c r="B15" s="168"/>
      <c r="C15" s="168"/>
      <c r="D15" s="168"/>
      <c r="E15" s="168"/>
      <c r="F15" s="168"/>
      <c r="G15" s="168"/>
      <c r="H15" s="168"/>
      <c r="I15" s="168"/>
      <c r="J15" s="168"/>
      <c r="K15" s="168"/>
      <c r="L15" s="168"/>
    </row>
    <row r="16" spans="1:12" x14ac:dyDescent="0.25">
      <c r="A16" s="168"/>
      <c r="B16" s="168"/>
      <c r="C16" s="168"/>
      <c r="D16" s="168"/>
      <c r="E16" s="168"/>
      <c r="F16" s="168"/>
      <c r="G16" s="168"/>
      <c r="H16" s="168"/>
      <c r="I16" s="168"/>
      <c r="J16" s="168"/>
      <c r="K16" s="168"/>
      <c r="L16" s="168"/>
    </row>
    <row r="17" spans="1:12" x14ac:dyDescent="0.25">
      <c r="A17" s="168"/>
      <c r="B17" s="168"/>
      <c r="C17" s="168"/>
      <c r="D17" s="168"/>
      <c r="E17" s="168"/>
      <c r="F17" s="168"/>
      <c r="G17" s="168"/>
      <c r="H17" s="168"/>
      <c r="I17" s="168"/>
      <c r="J17" s="168"/>
      <c r="K17" s="168"/>
      <c r="L17" s="168"/>
    </row>
    <row r="18" spans="1:12" x14ac:dyDescent="0.25">
      <c r="A18" s="168"/>
      <c r="B18" s="168"/>
      <c r="C18" s="168"/>
      <c r="D18" s="168"/>
      <c r="E18" s="168"/>
      <c r="F18" s="168"/>
      <c r="G18" s="168"/>
      <c r="H18" s="168"/>
      <c r="I18" s="168"/>
      <c r="J18" s="168"/>
      <c r="K18" s="168"/>
      <c r="L18" s="168"/>
    </row>
    <row r="19" spans="1:12" x14ac:dyDescent="0.25">
      <c r="A19" s="168"/>
      <c r="B19" s="168"/>
      <c r="C19" s="168"/>
      <c r="D19" s="168"/>
      <c r="E19" s="168"/>
      <c r="F19" s="168"/>
      <c r="G19" s="168"/>
      <c r="H19" s="168"/>
      <c r="I19" s="168"/>
      <c r="J19" s="168"/>
      <c r="K19" s="168"/>
      <c r="L19" s="168"/>
    </row>
    <row r="20" spans="1:12" x14ac:dyDescent="0.25">
      <c r="A20" s="168"/>
      <c r="B20" s="168"/>
      <c r="C20" s="168"/>
      <c r="D20" s="168"/>
      <c r="E20" s="168"/>
      <c r="F20" s="168"/>
      <c r="G20" s="168"/>
      <c r="H20" s="168"/>
      <c r="I20" s="168"/>
      <c r="J20" s="168"/>
      <c r="K20" s="168"/>
      <c r="L20" s="168"/>
    </row>
    <row r="21" spans="1:12" ht="30" customHeight="1" x14ac:dyDescent="0.25">
      <c r="A21" s="168"/>
      <c r="B21" s="168"/>
      <c r="C21" s="168"/>
      <c r="D21" s="168"/>
      <c r="E21" s="168"/>
      <c r="F21" s="168"/>
      <c r="G21" s="168"/>
      <c r="H21" s="168"/>
      <c r="I21" s="168"/>
      <c r="J21" s="168"/>
      <c r="K21" s="168"/>
      <c r="L21" s="168"/>
    </row>
    <row r="22" spans="1:12" x14ac:dyDescent="0.25">
      <c r="A22"/>
      <c r="B22"/>
    </row>
    <row r="23" spans="1:12" x14ac:dyDescent="0.25">
      <c r="A23"/>
      <c r="B23"/>
    </row>
    <row r="24" spans="1:12" x14ac:dyDescent="0.25">
      <c r="A24"/>
      <c r="B24"/>
    </row>
    <row r="25" spans="1:12" x14ac:dyDescent="0.25">
      <c r="A25"/>
      <c r="B25"/>
    </row>
    <row r="26" spans="1:12" x14ac:dyDescent="0.25">
      <c r="A26"/>
      <c r="B26"/>
    </row>
    <row r="27" spans="1:12" x14ac:dyDescent="0.25">
      <c r="A27"/>
      <c r="B27"/>
    </row>
    <row r="28" spans="1:12" x14ac:dyDescent="0.25">
      <c r="A28"/>
      <c r="B28"/>
    </row>
    <row r="29" spans="1:12" x14ac:dyDescent="0.25">
      <c r="A29"/>
      <c r="B29"/>
    </row>
    <row r="30" spans="1:12" x14ac:dyDescent="0.25">
      <c r="A30"/>
      <c r="B30"/>
    </row>
    <row r="31" spans="1:12" x14ac:dyDescent="0.25">
      <c r="A31"/>
      <c r="B31"/>
    </row>
    <row r="32" spans="1: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row r="38" spans="1:2" x14ac:dyDescent="0.25">
      <c r="A38"/>
      <c r="B38"/>
    </row>
    <row r="39" spans="1:2" x14ac:dyDescent="0.25">
      <c r="A39"/>
      <c r="B39"/>
    </row>
    <row r="40" spans="1:2" x14ac:dyDescent="0.25">
      <c r="A40"/>
      <c r="B40"/>
    </row>
    <row r="41" spans="1:2" x14ac:dyDescent="0.25">
      <c r="A41"/>
      <c r="B41"/>
    </row>
    <row r="42" spans="1:2" x14ac:dyDescent="0.25">
      <c r="A42"/>
      <c r="B42"/>
    </row>
    <row r="43" spans="1:2" x14ac:dyDescent="0.25">
      <c r="A43"/>
      <c r="B43"/>
    </row>
    <row r="44" spans="1:2" x14ac:dyDescent="0.25">
      <c r="A44"/>
      <c r="B44"/>
    </row>
    <row r="45" spans="1:2" x14ac:dyDescent="0.25">
      <c r="A45"/>
      <c r="B45"/>
    </row>
    <row r="46" spans="1:2" x14ac:dyDescent="0.25">
      <c r="A46"/>
      <c r="B46"/>
    </row>
    <row r="47" spans="1:2" x14ac:dyDescent="0.25">
      <c r="A47"/>
      <c r="B47"/>
    </row>
  </sheetData>
  <mergeCells count="13">
    <mergeCell ref="A14:L21"/>
    <mergeCell ref="A1:L1"/>
    <mergeCell ref="C6:L6"/>
    <mergeCell ref="C8:L8"/>
    <mergeCell ref="C7:L7"/>
    <mergeCell ref="C5:L5"/>
    <mergeCell ref="C4:L4"/>
    <mergeCell ref="A3:L3"/>
    <mergeCell ref="C9:L9"/>
    <mergeCell ref="C10:L10"/>
    <mergeCell ref="C12:L12"/>
    <mergeCell ref="C13:L13"/>
    <mergeCell ref="A2:K2"/>
  </mergeCells>
  <printOptions headings="1"/>
  <pageMargins left="0.7" right="0.7" top="0.75" bottom="0.75" header="0.3" footer="0.3"/>
  <pageSetup scale="96" orientation="portrait" r:id="rId1"/>
  <headerFooter scaleWithDoc="0"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63122351-C4EB-4198-9AF6-4327CFAE68D9}">
          <x14:formula1>
            <xm:f>'Data Validation Tab'!$B$1:$B$2</xm:f>
          </x14:formula1>
          <xm:sqref>L2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B8039-52D3-4911-BFB7-3EC10DB95F25}">
  <sheetPr codeName="Sheet5"/>
  <dimension ref="A1:AV75"/>
  <sheetViews>
    <sheetView topLeftCell="AW1" workbookViewId="0">
      <selection sqref="A1:AV1048576"/>
    </sheetView>
  </sheetViews>
  <sheetFormatPr defaultRowHeight="12.5" x14ac:dyDescent="0.25"/>
  <cols>
    <col min="1" max="2" width="8.7265625" hidden="1" customWidth="1"/>
    <col min="3" max="3" width="10.81640625" hidden="1" customWidth="1"/>
    <col min="4" max="4" width="58.81640625" hidden="1" customWidth="1"/>
    <col min="5" max="5" width="8.7265625" hidden="1" customWidth="1"/>
    <col min="6" max="6" width="15.54296875" hidden="1" customWidth="1"/>
    <col min="7" max="7" width="44.54296875" hidden="1" customWidth="1"/>
    <col min="8" max="8" width="15.81640625" hidden="1" customWidth="1"/>
    <col min="9" max="9" width="43.81640625" hidden="1" customWidth="1"/>
    <col min="10" max="10" width="22.453125" hidden="1" customWidth="1"/>
    <col min="11" max="17" width="8.7265625" hidden="1" customWidth="1"/>
    <col min="18" max="18" width="12.1796875" hidden="1" customWidth="1"/>
    <col min="19" max="20" width="8.7265625" hidden="1" customWidth="1"/>
    <col min="21" max="21" width="10.81640625" hidden="1" customWidth="1"/>
    <col min="22" max="35" width="8.7265625" hidden="1" customWidth="1"/>
    <col min="36" max="36" width="20.81640625" hidden="1" customWidth="1"/>
    <col min="37" max="37" width="12.81640625" hidden="1" customWidth="1"/>
    <col min="38" max="38" width="8.7265625" hidden="1" customWidth="1"/>
    <col min="39" max="39" width="27.81640625" hidden="1" customWidth="1"/>
    <col min="40" max="48" width="8.7265625" hidden="1" customWidth="1"/>
    <col min="49" max="58" width="8.7265625" customWidth="1"/>
  </cols>
  <sheetData>
    <row r="1" spans="1:47" x14ac:dyDescent="0.25">
      <c r="A1" t="s">
        <v>100</v>
      </c>
      <c r="B1" t="s">
        <v>118</v>
      </c>
      <c r="C1" s="1" t="s">
        <v>120</v>
      </c>
      <c r="D1" s="1" t="s">
        <v>123</v>
      </c>
      <c r="E1" s="3">
        <v>0.05</v>
      </c>
      <c r="F1" s="1" t="s">
        <v>162</v>
      </c>
      <c r="G1" s="161" t="s">
        <v>193</v>
      </c>
      <c r="H1" s="1" t="s">
        <v>169</v>
      </c>
      <c r="I1" s="1" t="s">
        <v>174</v>
      </c>
      <c r="J1" s="1" t="s">
        <v>128</v>
      </c>
      <c r="K1" s="1" t="s">
        <v>120</v>
      </c>
      <c r="L1" s="1" t="s">
        <v>175</v>
      </c>
      <c r="M1" s="161" t="s">
        <v>15</v>
      </c>
      <c r="N1" s="1" t="s">
        <v>19</v>
      </c>
      <c r="O1" s="1" t="s">
        <v>28</v>
      </c>
      <c r="P1" s="1" t="s">
        <v>19</v>
      </c>
      <c r="R1" s="1" t="s">
        <v>60</v>
      </c>
      <c r="U1" t="s">
        <v>46</v>
      </c>
      <c r="X1" s="1"/>
      <c r="Y1" s="1" t="s">
        <v>52</v>
      </c>
      <c r="AA1" s="1" t="s">
        <v>53</v>
      </c>
      <c r="AC1" t="s">
        <v>58</v>
      </c>
      <c r="AD1" t="s">
        <v>19</v>
      </c>
      <c r="AE1">
        <v>0.4536</v>
      </c>
      <c r="AH1" s="1" t="s">
        <v>106</v>
      </c>
      <c r="AI1">
        <v>2001</v>
      </c>
      <c r="AJ1" s="1" t="s">
        <v>132</v>
      </c>
      <c r="AK1" s="1" t="s">
        <v>139</v>
      </c>
      <c r="AL1" t="s">
        <v>96</v>
      </c>
      <c r="AM1" s="161" t="s">
        <v>193</v>
      </c>
      <c r="AP1" t="s">
        <v>104</v>
      </c>
      <c r="AQ1" s="1" t="s">
        <v>152</v>
      </c>
      <c r="AR1" s="1" t="s">
        <v>146</v>
      </c>
      <c r="AS1" s="1" t="s">
        <v>152</v>
      </c>
      <c r="AT1" s="1" t="s">
        <v>157</v>
      </c>
      <c r="AU1" s="1" t="s">
        <v>96</v>
      </c>
    </row>
    <row r="2" spans="1:47" ht="37.5" x14ac:dyDescent="0.25">
      <c r="A2" t="s">
        <v>116</v>
      </c>
      <c r="B2" t="s">
        <v>119</v>
      </c>
      <c r="C2" s="1" t="s">
        <v>121</v>
      </c>
      <c r="D2" s="1" t="s">
        <v>124</v>
      </c>
      <c r="E2" s="3">
        <v>0.1</v>
      </c>
      <c r="F2" s="1" t="s">
        <v>163</v>
      </c>
      <c r="G2" s="166" t="s">
        <v>194</v>
      </c>
      <c r="H2" s="1" t="s">
        <v>170</v>
      </c>
      <c r="I2" s="1" t="s">
        <v>0</v>
      </c>
      <c r="J2" s="1" t="s">
        <v>129</v>
      </c>
      <c r="K2" s="1" t="s">
        <v>121</v>
      </c>
      <c r="L2" s="1" t="s">
        <v>176</v>
      </c>
      <c r="M2" s="161" t="s">
        <v>16</v>
      </c>
      <c r="N2" s="1" t="s">
        <v>20</v>
      </c>
      <c r="O2" s="1" t="s">
        <v>29</v>
      </c>
      <c r="P2" s="1" t="s">
        <v>20</v>
      </c>
      <c r="R2">
        <v>1.055E-9</v>
      </c>
      <c r="U2" t="s">
        <v>45</v>
      </c>
      <c r="X2" t="s">
        <v>46</v>
      </c>
      <c r="Y2" s="1">
        <v>2.9283000000000001</v>
      </c>
      <c r="Z2" s="6">
        <f>Y2/10000</f>
        <v>2.9283E-4</v>
      </c>
      <c r="AA2" s="6">
        <f>Z2/1000</f>
        <v>2.9283000000000001E-7</v>
      </c>
      <c r="AB2">
        <v>2.9283000000000001E-7</v>
      </c>
      <c r="AC2" t="s">
        <v>29</v>
      </c>
      <c r="AD2" t="s">
        <v>20</v>
      </c>
      <c r="AE2">
        <f>0.159/AE1</f>
        <v>0.35052910052910052</v>
      </c>
      <c r="AF2">
        <v>0.35052910052910052</v>
      </c>
      <c r="AG2" t="s">
        <v>19</v>
      </c>
      <c r="AH2" s="1" t="s">
        <v>80</v>
      </c>
      <c r="AI2">
        <v>2002</v>
      </c>
      <c r="AJ2" s="1" t="s">
        <v>133</v>
      </c>
      <c r="AK2" s="1" t="s">
        <v>140</v>
      </c>
      <c r="AL2" t="s">
        <v>97</v>
      </c>
      <c r="AM2" s="166" t="s">
        <v>194</v>
      </c>
      <c r="AP2" t="s">
        <v>105</v>
      </c>
      <c r="AQ2" s="1" t="s">
        <v>153</v>
      </c>
      <c r="AR2" s="1" t="s">
        <v>127</v>
      </c>
      <c r="AS2" s="1" t="s">
        <v>153</v>
      </c>
      <c r="AT2" s="1" t="s">
        <v>158</v>
      </c>
      <c r="AU2" s="1" t="s">
        <v>110</v>
      </c>
    </row>
    <row r="3" spans="1:47" ht="50.5" x14ac:dyDescent="0.3">
      <c r="C3" s="1" t="s">
        <v>122</v>
      </c>
      <c r="D3" s="1" t="s">
        <v>125</v>
      </c>
      <c r="E3" s="3">
        <v>0.15</v>
      </c>
      <c r="F3" s="1" t="s">
        <v>164</v>
      </c>
      <c r="G3" s="166" t="s">
        <v>195</v>
      </c>
      <c r="H3" s="1" t="s">
        <v>171</v>
      </c>
      <c r="I3" s="1" t="s">
        <v>1</v>
      </c>
      <c r="J3" s="1" t="s">
        <v>130</v>
      </c>
      <c r="K3" s="1" t="s">
        <v>131</v>
      </c>
      <c r="L3" s="1" t="s">
        <v>177</v>
      </c>
      <c r="M3" s="161" t="s">
        <v>17</v>
      </c>
      <c r="N3" s="1" t="s">
        <v>21</v>
      </c>
      <c r="O3" s="1" t="s">
        <v>30</v>
      </c>
      <c r="P3" s="1" t="s">
        <v>21</v>
      </c>
      <c r="R3">
        <f>$R$2/U18</f>
        <v>6.635220125786163E-9</v>
      </c>
      <c r="S3">
        <v>6.635220125786163E-9</v>
      </c>
      <c r="T3" t="s">
        <v>19</v>
      </c>
      <c r="U3" t="s">
        <v>44</v>
      </c>
      <c r="X3" t="s">
        <v>45</v>
      </c>
      <c r="AA3" s="6">
        <v>2.9283000000000001E-7</v>
      </c>
      <c r="AB3">
        <v>2.9283000000000001E-7</v>
      </c>
      <c r="AD3" t="s">
        <v>24</v>
      </c>
      <c r="AE3">
        <f>1/AE1</f>
        <v>2.204585537918871</v>
      </c>
      <c r="AF3">
        <v>2.204585537918871</v>
      </c>
      <c r="AG3" t="s">
        <v>24</v>
      </c>
      <c r="AH3" s="1" t="s">
        <v>81</v>
      </c>
      <c r="AI3">
        <v>2003</v>
      </c>
      <c r="AJ3" s="1" t="s">
        <v>134</v>
      </c>
      <c r="AK3" s="1" t="s">
        <v>141</v>
      </c>
      <c r="AL3" t="s">
        <v>98</v>
      </c>
      <c r="AM3" s="166" t="s">
        <v>195</v>
      </c>
      <c r="AQ3" s="1" t="s">
        <v>154</v>
      </c>
      <c r="AR3" s="1" t="s">
        <v>147</v>
      </c>
      <c r="AS3" s="1" t="s">
        <v>154</v>
      </c>
      <c r="AT3" s="1" t="s">
        <v>159</v>
      </c>
      <c r="AU3" s="1" t="s">
        <v>98</v>
      </c>
    </row>
    <row r="4" spans="1:47" ht="50" x14ac:dyDescent="0.25">
      <c r="D4" s="1" t="s">
        <v>126</v>
      </c>
      <c r="E4" s="3">
        <v>0.2</v>
      </c>
      <c r="F4" s="1" t="s">
        <v>165</v>
      </c>
      <c r="G4" s="166" t="s">
        <v>196</v>
      </c>
      <c r="H4" s="1" t="s">
        <v>172</v>
      </c>
      <c r="I4" s="1" t="s">
        <v>2</v>
      </c>
      <c r="L4" s="1"/>
      <c r="M4" s="161" t="s">
        <v>18</v>
      </c>
      <c r="N4" s="1" t="s">
        <v>22</v>
      </c>
      <c r="O4" s="1" t="s">
        <v>31</v>
      </c>
      <c r="P4" s="1" t="s">
        <v>22</v>
      </c>
      <c r="R4">
        <f t="shared" ref="R4:R13" si="0">$R$2/U19</f>
        <v>1.055E-9</v>
      </c>
      <c r="S4" s="4">
        <v>1.055E-9</v>
      </c>
      <c r="T4" s="4" t="s">
        <v>24</v>
      </c>
      <c r="U4" t="s">
        <v>47</v>
      </c>
      <c r="X4" t="s">
        <v>44</v>
      </c>
      <c r="AA4" s="6">
        <f>AA3*12000</f>
        <v>3.51396E-3</v>
      </c>
      <c r="AB4">
        <v>3.51396E-3</v>
      </c>
      <c r="AD4" t="s">
        <v>21</v>
      </c>
      <c r="AE4">
        <f>0.003785/AE1</f>
        <v>8.3443562610229279E-3</v>
      </c>
      <c r="AF4">
        <v>8.3443562610229279E-3</v>
      </c>
      <c r="AG4" t="s">
        <v>41</v>
      </c>
      <c r="AH4" s="1" t="s">
        <v>82</v>
      </c>
      <c r="AI4">
        <v>2004</v>
      </c>
      <c r="AJ4" s="1" t="s">
        <v>135</v>
      </c>
      <c r="AK4" s="1" t="s">
        <v>142</v>
      </c>
      <c r="AL4" t="s">
        <v>99</v>
      </c>
      <c r="AM4" s="166" t="s">
        <v>196</v>
      </c>
      <c r="AQ4" s="1" t="s">
        <v>155</v>
      </c>
      <c r="AR4" s="1" t="s">
        <v>148</v>
      </c>
      <c r="AS4" s="1" t="s">
        <v>155</v>
      </c>
      <c r="AT4" s="1" t="s">
        <v>160</v>
      </c>
      <c r="AU4" s="1" t="s">
        <v>111</v>
      </c>
    </row>
    <row r="5" spans="1:47" ht="37.5" x14ac:dyDescent="0.25">
      <c r="D5" s="1" t="s">
        <v>127</v>
      </c>
      <c r="E5" s="3">
        <v>0.25</v>
      </c>
      <c r="F5" s="1" t="s">
        <v>166</v>
      </c>
      <c r="G5" s="166" t="s">
        <v>197</v>
      </c>
      <c r="H5" s="1" t="s">
        <v>173</v>
      </c>
      <c r="I5" s="1" t="s">
        <v>3</v>
      </c>
      <c r="L5" s="1"/>
      <c r="N5" s="1" t="s">
        <v>23</v>
      </c>
      <c r="O5" s="1" t="s">
        <v>32</v>
      </c>
      <c r="P5" s="1" t="s">
        <v>23</v>
      </c>
      <c r="R5">
        <f t="shared" si="0"/>
        <v>3.7252824858757059E-9</v>
      </c>
      <c r="S5" s="4">
        <v>3.7252824858757059E-9</v>
      </c>
      <c r="T5" s="4" t="s">
        <v>20</v>
      </c>
      <c r="U5" t="s">
        <v>48</v>
      </c>
      <c r="X5" t="s">
        <v>47</v>
      </c>
      <c r="Y5">
        <v>3.7655400000000001</v>
      </c>
      <c r="Z5">
        <f>Y5/10000000</f>
        <v>3.7655400000000002E-7</v>
      </c>
      <c r="AA5">
        <f>Z5/1000</f>
        <v>3.7655400000000004E-10</v>
      </c>
      <c r="AB5">
        <v>3.7655400000000004E-10</v>
      </c>
      <c r="AD5" t="s">
        <v>59</v>
      </c>
      <c r="AE5">
        <f>0.004546/AE1</f>
        <v>1.0022045855379188E-2</v>
      </c>
      <c r="AF5">
        <v>1.0022045855379188E-2</v>
      </c>
      <c r="AG5" t="s">
        <v>42</v>
      </c>
      <c r="AH5" s="1" t="s">
        <v>83</v>
      </c>
      <c r="AI5">
        <v>2005</v>
      </c>
      <c r="AJ5" s="1" t="s">
        <v>136</v>
      </c>
      <c r="AK5" s="1" t="s">
        <v>143</v>
      </c>
      <c r="AM5" s="166" t="s">
        <v>197</v>
      </c>
      <c r="AQ5" s="1" t="s">
        <v>156</v>
      </c>
      <c r="AR5" s="1" t="s">
        <v>149</v>
      </c>
      <c r="AS5" s="1" t="s">
        <v>156</v>
      </c>
      <c r="AT5" s="1" t="s">
        <v>161</v>
      </c>
    </row>
    <row r="6" spans="1:47" ht="25" x14ac:dyDescent="0.25">
      <c r="E6" s="3">
        <v>0.3</v>
      </c>
      <c r="F6" s="1" t="s">
        <v>167</v>
      </c>
      <c r="G6" s="166" t="s">
        <v>198</v>
      </c>
      <c r="I6" s="1" t="s">
        <v>4</v>
      </c>
      <c r="L6" s="1"/>
      <c r="N6" s="1" t="s">
        <v>24</v>
      </c>
      <c r="O6" s="1"/>
      <c r="P6" s="1" t="s">
        <v>24</v>
      </c>
      <c r="R6">
        <f t="shared" si="0"/>
        <v>2.7873183619550854E-7</v>
      </c>
      <c r="S6">
        <v>2.7873183619550854E-7</v>
      </c>
      <c r="T6" s="4" t="s">
        <v>41</v>
      </c>
      <c r="U6" s="1" t="s">
        <v>79</v>
      </c>
      <c r="X6" t="s">
        <v>48</v>
      </c>
      <c r="Y6" s="1">
        <v>0.74570000000000003</v>
      </c>
      <c r="AA6">
        <f>Y6/1000</f>
        <v>7.4570000000000007E-4</v>
      </c>
      <c r="AB6">
        <v>7.4570000000000007E-4</v>
      </c>
      <c r="AD6" t="s">
        <v>23</v>
      </c>
      <c r="AE6">
        <f>0.001/AE1</f>
        <v>2.2045855379188711E-3</v>
      </c>
      <c r="AF6">
        <v>2.2045855379188711E-3</v>
      </c>
      <c r="AG6" t="s">
        <v>23</v>
      </c>
      <c r="AH6" s="1" t="s">
        <v>84</v>
      </c>
      <c r="AI6">
        <v>2006</v>
      </c>
      <c r="AJ6" s="1" t="s">
        <v>137</v>
      </c>
      <c r="AK6" s="1" t="s">
        <v>144</v>
      </c>
      <c r="AM6" s="166" t="s">
        <v>198</v>
      </c>
      <c r="AR6" s="1" t="s">
        <v>150</v>
      </c>
      <c r="AT6" s="1" t="s">
        <v>109</v>
      </c>
    </row>
    <row r="7" spans="1:47" x14ac:dyDescent="0.25">
      <c r="E7" s="3">
        <v>0.35</v>
      </c>
      <c r="F7" s="1" t="s">
        <v>168</v>
      </c>
      <c r="G7" s="161" t="s">
        <v>199</v>
      </c>
      <c r="I7" s="1" t="s">
        <v>5</v>
      </c>
      <c r="O7" s="1"/>
      <c r="P7" s="1" t="s">
        <v>28</v>
      </c>
      <c r="R7">
        <f t="shared" si="0"/>
        <v>2.32072151341839E-7</v>
      </c>
      <c r="S7">
        <v>2.32072151341839E-7</v>
      </c>
      <c r="T7" s="4" t="s">
        <v>42</v>
      </c>
      <c r="U7" s="1" t="s">
        <v>51</v>
      </c>
      <c r="X7" t="s">
        <v>49</v>
      </c>
      <c r="AE7" s="4">
        <f>0.02832/AE1</f>
        <v>6.2433862433862439E-2</v>
      </c>
      <c r="AF7" s="4">
        <v>6.2433862433862439E-2</v>
      </c>
      <c r="AG7" s="4" t="s">
        <v>20</v>
      </c>
      <c r="AH7" s="1" t="s">
        <v>85</v>
      </c>
      <c r="AI7">
        <v>2007</v>
      </c>
      <c r="AJ7" s="1" t="s">
        <v>138</v>
      </c>
      <c r="AK7" s="1" t="s">
        <v>145</v>
      </c>
      <c r="AM7" s="161" t="s">
        <v>199</v>
      </c>
      <c r="AR7" s="1" t="s">
        <v>151</v>
      </c>
    </row>
    <row r="8" spans="1:47" ht="50" x14ac:dyDescent="0.25">
      <c r="E8" s="3">
        <v>0.4</v>
      </c>
      <c r="G8" s="166" t="s">
        <v>200</v>
      </c>
      <c r="I8" s="1" t="s">
        <v>6</v>
      </c>
      <c r="O8" s="1"/>
      <c r="P8" s="1" t="s">
        <v>29</v>
      </c>
      <c r="R8">
        <f t="shared" si="0"/>
        <v>1.0549999999999999E-6</v>
      </c>
      <c r="S8">
        <v>1.0549999999999999E-6</v>
      </c>
      <c r="T8" s="7" t="s">
        <v>23</v>
      </c>
      <c r="AH8" s="1" t="s">
        <v>86</v>
      </c>
      <c r="AI8">
        <v>2008</v>
      </c>
      <c r="AM8" s="166" t="s">
        <v>200</v>
      </c>
    </row>
    <row r="9" spans="1:47" x14ac:dyDescent="0.25">
      <c r="E9" s="3">
        <v>0.45</v>
      </c>
      <c r="G9" s="1"/>
      <c r="I9" s="1" t="s">
        <v>7</v>
      </c>
      <c r="O9" s="1"/>
      <c r="P9" s="1" t="s">
        <v>30</v>
      </c>
      <c r="R9">
        <f t="shared" si="0"/>
        <v>1.0549999999999999E-3</v>
      </c>
      <c r="S9">
        <v>1.0549999999999999E-3</v>
      </c>
      <c r="T9" s="7" t="s">
        <v>28</v>
      </c>
      <c r="AH9" s="1" t="s">
        <v>87</v>
      </c>
      <c r="AI9">
        <v>2009</v>
      </c>
    </row>
    <row r="10" spans="1:47" x14ac:dyDescent="0.25">
      <c r="E10" s="3">
        <v>0.5</v>
      </c>
      <c r="H10" s="5"/>
      <c r="I10" s="1" t="s">
        <v>8</v>
      </c>
      <c r="O10" s="1"/>
      <c r="P10" s="1" t="s">
        <v>31</v>
      </c>
      <c r="R10">
        <f t="shared" si="0"/>
        <v>2.3258377425044092E-5</v>
      </c>
      <c r="S10">
        <v>2.3258377425044092E-5</v>
      </c>
      <c r="T10" s="7" t="s">
        <v>29</v>
      </c>
      <c r="AH10" s="1" t="s">
        <v>88</v>
      </c>
      <c r="AI10">
        <v>2010</v>
      </c>
    </row>
    <row r="11" spans="1:47" x14ac:dyDescent="0.25">
      <c r="E11" s="3">
        <v>0.55000000000000004</v>
      </c>
      <c r="H11" s="5"/>
      <c r="I11" s="1" t="s">
        <v>9</v>
      </c>
      <c r="O11" s="1"/>
      <c r="P11" s="1" t="s">
        <v>32</v>
      </c>
      <c r="R11">
        <f t="shared" si="0"/>
        <v>1.0383858267716535E-9</v>
      </c>
      <c r="S11">
        <v>1.0383858267716535E-9</v>
      </c>
      <c r="T11" s="7" t="s">
        <v>43</v>
      </c>
      <c r="AH11" s="1" t="s">
        <v>89</v>
      </c>
      <c r="AI11">
        <v>2011</v>
      </c>
    </row>
    <row r="12" spans="1:47" x14ac:dyDescent="0.25">
      <c r="E12" s="3">
        <v>0.6</v>
      </c>
      <c r="H12" s="5"/>
      <c r="I12" s="1" t="s">
        <v>10</v>
      </c>
      <c r="O12" s="1"/>
      <c r="P12" s="1" t="s">
        <v>66</v>
      </c>
      <c r="R12">
        <f t="shared" si="0"/>
        <v>1.055E-9</v>
      </c>
      <c r="S12">
        <v>1.055E-9</v>
      </c>
      <c r="T12" s="7" t="s">
        <v>31</v>
      </c>
      <c r="AH12" s="1" t="s">
        <v>90</v>
      </c>
      <c r="AI12">
        <v>2012</v>
      </c>
    </row>
    <row r="13" spans="1:47" x14ac:dyDescent="0.25">
      <c r="E13" s="3">
        <v>0.65</v>
      </c>
      <c r="H13" s="5"/>
      <c r="I13" s="1" t="s">
        <v>11</v>
      </c>
      <c r="O13" s="1"/>
      <c r="R13">
        <f t="shared" si="0"/>
        <v>1.1630470730900672E-9</v>
      </c>
      <c r="S13">
        <v>1.1630470730900672E-9</v>
      </c>
      <c r="T13" s="7" t="s">
        <v>32</v>
      </c>
      <c r="AH13" s="1" t="s">
        <v>91</v>
      </c>
      <c r="AI13">
        <v>2013</v>
      </c>
    </row>
    <row r="14" spans="1:47" x14ac:dyDescent="0.25">
      <c r="E14" s="3">
        <v>0.7</v>
      </c>
      <c r="H14" s="5"/>
      <c r="I14" s="1" t="s">
        <v>138</v>
      </c>
      <c r="O14" s="1"/>
      <c r="AH14" s="1" t="s">
        <v>92</v>
      </c>
      <c r="AI14">
        <v>2014</v>
      </c>
    </row>
    <row r="15" spans="1:47" x14ac:dyDescent="0.25">
      <c r="E15" s="3">
        <v>0.75</v>
      </c>
      <c r="O15" s="1"/>
      <c r="R15" s="1" t="s">
        <v>61</v>
      </c>
      <c r="AH15" s="1" t="s">
        <v>93</v>
      </c>
      <c r="AI15">
        <v>2015</v>
      </c>
    </row>
    <row r="16" spans="1:47" x14ac:dyDescent="0.25">
      <c r="E16" s="3">
        <v>0.8</v>
      </c>
      <c r="O16" s="1"/>
      <c r="AI16">
        <v>2016</v>
      </c>
    </row>
    <row r="17" spans="5:35" x14ac:dyDescent="0.25">
      <c r="E17" s="3">
        <v>0.85</v>
      </c>
      <c r="O17" s="1"/>
      <c r="R17">
        <f>1/1000000000000</f>
        <v>9.9999999999999998E-13</v>
      </c>
      <c r="AI17">
        <v>2017</v>
      </c>
    </row>
    <row r="18" spans="5:35" x14ac:dyDescent="0.25">
      <c r="E18" s="3">
        <v>0.9</v>
      </c>
      <c r="O18" s="1"/>
      <c r="R18">
        <f>$R$17/U18</f>
        <v>6.289308176100629E-12</v>
      </c>
      <c r="S18">
        <v>6.289308176100629E-12</v>
      </c>
      <c r="T18" t="s">
        <v>19</v>
      </c>
      <c r="U18">
        <v>0.159</v>
      </c>
      <c r="AI18">
        <v>2018</v>
      </c>
    </row>
    <row r="19" spans="5:35" x14ac:dyDescent="0.25">
      <c r="E19" s="3">
        <v>0.95</v>
      </c>
      <c r="O19" s="1"/>
      <c r="R19">
        <f t="shared" ref="R19:R28" si="1">$R$17/U19</f>
        <v>9.9999999999999998E-13</v>
      </c>
      <c r="S19">
        <v>9.9999999999999998E-13</v>
      </c>
      <c r="T19" s="4" t="s">
        <v>24</v>
      </c>
      <c r="U19">
        <v>1</v>
      </c>
      <c r="AI19">
        <v>2019</v>
      </c>
    </row>
    <row r="20" spans="5:35" x14ac:dyDescent="0.25">
      <c r="E20" s="3">
        <v>1</v>
      </c>
      <c r="O20" s="1"/>
      <c r="R20">
        <f t="shared" si="1"/>
        <v>3.5310734463276834E-12</v>
      </c>
      <c r="S20">
        <v>3.5310734463276834E-12</v>
      </c>
      <c r="T20" s="4" t="s">
        <v>20</v>
      </c>
      <c r="U20">
        <v>0.28320000000000001</v>
      </c>
      <c r="AI20">
        <v>2020</v>
      </c>
    </row>
    <row r="21" spans="5:35" x14ac:dyDescent="0.25">
      <c r="O21" s="1"/>
      <c r="R21">
        <f t="shared" si="1"/>
        <v>2.6420079260237781E-10</v>
      </c>
      <c r="S21">
        <v>2.6420079260237781E-10</v>
      </c>
      <c r="T21" s="4" t="s">
        <v>41</v>
      </c>
      <c r="U21">
        <v>3.7850000000000002E-3</v>
      </c>
      <c r="AI21">
        <v>2021</v>
      </c>
    </row>
    <row r="22" spans="5:35" x14ac:dyDescent="0.25">
      <c r="O22" s="1"/>
      <c r="R22">
        <f t="shared" si="1"/>
        <v>2.1997360316761989E-10</v>
      </c>
      <c r="S22">
        <v>2.1997360316761989E-10</v>
      </c>
      <c r="T22" s="4" t="s">
        <v>42</v>
      </c>
      <c r="U22">
        <v>4.5459999999999997E-3</v>
      </c>
      <c r="AI22">
        <v>2022</v>
      </c>
    </row>
    <row r="23" spans="5:35" x14ac:dyDescent="0.25">
      <c r="O23" s="1"/>
      <c r="R23">
        <f t="shared" si="1"/>
        <v>1.0000000000000001E-9</v>
      </c>
      <c r="S23">
        <v>1.0000000000000001E-9</v>
      </c>
      <c r="T23" s="7" t="s">
        <v>23</v>
      </c>
      <c r="U23">
        <v>1E-3</v>
      </c>
    </row>
    <row r="24" spans="5:35" x14ac:dyDescent="0.25">
      <c r="O24" s="1"/>
      <c r="R24">
        <f t="shared" si="1"/>
        <v>9.9999999999999995E-7</v>
      </c>
      <c r="S24">
        <v>9.9999999999999995E-7</v>
      </c>
      <c r="T24" s="7" t="s">
        <v>28</v>
      </c>
      <c r="U24">
        <v>9.9999999999999995E-7</v>
      </c>
    </row>
    <row r="25" spans="5:35" x14ac:dyDescent="0.25">
      <c r="O25" s="1"/>
      <c r="R25">
        <f t="shared" si="1"/>
        <v>2.2045855379188713E-8</v>
      </c>
      <c r="S25">
        <v>2.2045855379188713E-8</v>
      </c>
      <c r="T25" s="7" t="s">
        <v>29</v>
      </c>
      <c r="U25">
        <v>4.5359999999999999E-5</v>
      </c>
    </row>
    <row r="26" spans="5:35" x14ac:dyDescent="0.25">
      <c r="O26" s="1"/>
      <c r="R26">
        <f t="shared" si="1"/>
        <v>9.8425196850393689E-13</v>
      </c>
      <c r="S26">
        <v>9.8425196850393689E-13</v>
      </c>
      <c r="T26" s="7" t="s">
        <v>43</v>
      </c>
      <c r="U26">
        <v>1.016</v>
      </c>
    </row>
    <row r="27" spans="5:35" x14ac:dyDescent="0.25">
      <c r="O27" s="1"/>
      <c r="R27">
        <f t="shared" si="1"/>
        <v>9.9999999999999998E-13</v>
      </c>
      <c r="S27">
        <v>9.9999999999999998E-13</v>
      </c>
      <c r="T27" s="7" t="s">
        <v>31</v>
      </c>
      <c r="U27">
        <v>1</v>
      </c>
    </row>
    <row r="28" spans="5:35" x14ac:dyDescent="0.25">
      <c r="O28" s="1"/>
      <c r="R28">
        <f t="shared" si="1"/>
        <v>1.1024142872891632E-12</v>
      </c>
      <c r="S28">
        <v>1.1024142872891632E-12</v>
      </c>
      <c r="T28" s="7" t="s">
        <v>32</v>
      </c>
      <c r="U28">
        <v>0.90710000000000002</v>
      </c>
    </row>
    <row r="29" spans="5:35" x14ac:dyDescent="0.25">
      <c r="O29" s="1"/>
    </row>
    <row r="30" spans="5:35" x14ac:dyDescent="0.25">
      <c r="O30" s="1"/>
    </row>
    <row r="31" spans="5:35" x14ac:dyDescent="0.25">
      <c r="O31" s="1"/>
      <c r="R31" t="s">
        <v>63</v>
      </c>
    </row>
    <row r="33" spans="5:22" x14ac:dyDescent="0.25">
      <c r="R33">
        <f>(1/1000000000000)</f>
        <v>9.9999999999999998E-13</v>
      </c>
    </row>
    <row r="34" spans="5:22" x14ac:dyDescent="0.25">
      <c r="R34">
        <f>$R$33/($V$34*U34)</f>
        <v>2.631509697113234E-11</v>
      </c>
      <c r="S34">
        <v>2.631509697113234E-11</v>
      </c>
      <c r="T34" t="s">
        <v>19</v>
      </c>
      <c r="U34">
        <v>0.159</v>
      </c>
      <c r="V34">
        <v>0.23899999999999999</v>
      </c>
    </row>
    <row r="35" spans="5:22" x14ac:dyDescent="0.25">
      <c r="R35">
        <f t="shared" ref="R35:R44" si="2">$R$33/($V$34*U35)</f>
        <v>4.1841004184100416E-12</v>
      </c>
      <c r="S35">
        <v>4.1841004184100416E-12</v>
      </c>
      <c r="T35" s="4" t="s">
        <v>24</v>
      </c>
      <c r="U35">
        <v>1</v>
      </c>
    </row>
    <row r="36" spans="5:22" x14ac:dyDescent="0.25">
      <c r="R36">
        <f t="shared" si="2"/>
        <v>1.4774365884216248E-11</v>
      </c>
      <c r="S36">
        <v>1.4774365884216248E-11</v>
      </c>
      <c r="T36" s="4" t="s">
        <v>20</v>
      </c>
      <c r="U36">
        <v>0.28320000000000001</v>
      </c>
    </row>
    <row r="37" spans="5:22" x14ac:dyDescent="0.25">
      <c r="R37">
        <f t="shared" si="2"/>
        <v>1.1054426468718737E-9</v>
      </c>
      <c r="S37">
        <v>1.1054426468718737E-9</v>
      </c>
      <c r="T37" s="4" t="s">
        <v>41</v>
      </c>
      <c r="U37">
        <v>3.7850000000000002E-3</v>
      </c>
    </row>
    <row r="38" spans="5:22" x14ac:dyDescent="0.25">
      <c r="R38">
        <f t="shared" si="2"/>
        <v>9.2039164505280292E-10</v>
      </c>
      <c r="S38">
        <v>9.2039164505280292E-10</v>
      </c>
      <c r="T38" s="4" t="s">
        <v>42</v>
      </c>
      <c r="U38">
        <v>4.5459999999999997E-3</v>
      </c>
    </row>
    <row r="39" spans="5:22" x14ac:dyDescent="0.25">
      <c r="R39">
        <f t="shared" si="2"/>
        <v>4.1841004184100421E-9</v>
      </c>
      <c r="S39">
        <v>4.1841004184100421E-9</v>
      </c>
      <c r="T39" s="7" t="s">
        <v>23</v>
      </c>
      <c r="U39">
        <v>1E-3</v>
      </c>
    </row>
    <row r="40" spans="5:22" x14ac:dyDescent="0.25">
      <c r="R40">
        <f t="shared" si="2"/>
        <v>4.1841004184100426E-6</v>
      </c>
      <c r="S40">
        <v>4.1841004184100426E-6</v>
      </c>
      <c r="T40" s="7" t="s">
        <v>28</v>
      </c>
      <c r="U40">
        <v>9.9999999999999995E-7</v>
      </c>
    </row>
    <row r="41" spans="5:22" x14ac:dyDescent="0.25">
      <c r="R41">
        <f t="shared" si="2"/>
        <v>9.2242072716270763E-8</v>
      </c>
      <c r="S41">
        <v>9.2242072716270763E-8</v>
      </c>
      <c r="T41" s="7" t="s">
        <v>29</v>
      </c>
      <c r="U41">
        <v>4.5359999999999999E-5</v>
      </c>
    </row>
    <row r="42" spans="5:22" x14ac:dyDescent="0.25">
      <c r="R42">
        <f t="shared" si="2"/>
        <v>4.11820907323823E-12</v>
      </c>
      <c r="S42">
        <v>4.11820907323823E-12</v>
      </c>
      <c r="T42" s="7" t="s">
        <v>43</v>
      </c>
      <c r="U42">
        <v>1.016</v>
      </c>
    </row>
    <row r="43" spans="5:22" x14ac:dyDescent="0.25">
      <c r="R43">
        <f t="shared" si="2"/>
        <v>4.1841004184100416E-12</v>
      </c>
      <c r="S43">
        <v>4.1841004184100416E-12</v>
      </c>
      <c r="T43" s="7" t="s">
        <v>31</v>
      </c>
      <c r="U43">
        <v>1</v>
      </c>
    </row>
    <row r="44" spans="5:22" x14ac:dyDescent="0.25">
      <c r="R44">
        <f t="shared" si="2"/>
        <v>4.6126120807077963E-12</v>
      </c>
      <c r="S44">
        <v>4.6126120807077963E-12</v>
      </c>
      <c r="T44" s="7" t="s">
        <v>32</v>
      </c>
      <c r="U44">
        <v>0.90710000000000002</v>
      </c>
    </row>
    <row r="45" spans="5:22" x14ac:dyDescent="0.25">
      <c r="E45" s="1"/>
    </row>
    <row r="47" spans="5:22" x14ac:dyDescent="0.25">
      <c r="R47" t="s">
        <v>64</v>
      </c>
    </row>
    <row r="49" spans="18:21" x14ac:dyDescent="0.25">
      <c r="R49">
        <v>2.9309999999999999E-2</v>
      </c>
    </row>
    <row r="50" spans="18:21" x14ac:dyDescent="0.25">
      <c r="R50">
        <f>$R$49/U50</f>
        <v>0.18433962264150944</v>
      </c>
      <c r="S50">
        <v>0.18433962264150944</v>
      </c>
      <c r="T50" t="s">
        <v>19</v>
      </c>
      <c r="U50">
        <v>0.159</v>
      </c>
    </row>
    <row r="51" spans="18:21" x14ac:dyDescent="0.25">
      <c r="R51">
        <f t="shared" ref="R51:R60" si="3">$R$49/U51</f>
        <v>2.9309999999999999E-2</v>
      </c>
      <c r="S51">
        <v>2.9309999999999999E-2</v>
      </c>
      <c r="T51" s="4" t="s">
        <v>24</v>
      </c>
      <c r="U51">
        <v>1</v>
      </c>
    </row>
    <row r="52" spans="18:21" x14ac:dyDescent="0.25">
      <c r="R52">
        <f t="shared" si="3"/>
        <v>0.10349576271186441</v>
      </c>
      <c r="S52">
        <v>0.10349576271186441</v>
      </c>
      <c r="T52" s="4" t="s">
        <v>20</v>
      </c>
      <c r="U52">
        <v>0.28320000000000001</v>
      </c>
    </row>
    <row r="53" spans="18:21" x14ac:dyDescent="0.25">
      <c r="R53">
        <f t="shared" si="3"/>
        <v>7.7437252311756932</v>
      </c>
      <c r="S53">
        <v>7.7437252311756932</v>
      </c>
      <c r="T53" s="4" t="s">
        <v>41</v>
      </c>
      <c r="U53">
        <v>3.7850000000000002E-3</v>
      </c>
    </row>
    <row r="54" spans="18:21" x14ac:dyDescent="0.25">
      <c r="R54">
        <f t="shared" si="3"/>
        <v>6.4474263088429389</v>
      </c>
      <c r="S54">
        <v>6.4474263088429389</v>
      </c>
      <c r="T54" s="4" t="s">
        <v>42</v>
      </c>
      <c r="U54">
        <v>4.5459999999999997E-3</v>
      </c>
    </row>
    <row r="55" spans="18:21" x14ac:dyDescent="0.25">
      <c r="R55">
        <f t="shared" si="3"/>
        <v>29.31</v>
      </c>
      <c r="S55">
        <v>29.31</v>
      </c>
      <c r="T55" s="7" t="s">
        <v>23</v>
      </c>
      <c r="U55">
        <v>1E-3</v>
      </c>
    </row>
    <row r="56" spans="18:21" x14ac:dyDescent="0.25">
      <c r="R56">
        <f t="shared" si="3"/>
        <v>29310</v>
      </c>
      <c r="S56">
        <v>29310</v>
      </c>
      <c r="T56" s="7" t="s">
        <v>28</v>
      </c>
      <c r="U56">
        <v>9.9999999999999995E-7</v>
      </c>
    </row>
    <row r="57" spans="18:21" x14ac:dyDescent="0.25">
      <c r="R57">
        <f t="shared" si="3"/>
        <v>646.16402116402116</v>
      </c>
      <c r="S57">
        <v>646.16402116402116</v>
      </c>
      <c r="T57" s="7" t="s">
        <v>29</v>
      </c>
      <c r="U57">
        <v>4.5359999999999999E-5</v>
      </c>
    </row>
    <row r="58" spans="18:21" x14ac:dyDescent="0.25">
      <c r="R58">
        <f t="shared" si="3"/>
        <v>2.8848425196850394E-2</v>
      </c>
      <c r="S58">
        <v>2.8848425196850394E-2</v>
      </c>
      <c r="T58" s="7" t="s">
        <v>43</v>
      </c>
      <c r="U58">
        <v>1.016</v>
      </c>
    </row>
    <row r="59" spans="18:21" x14ac:dyDescent="0.25">
      <c r="R59">
        <f t="shared" si="3"/>
        <v>2.9309999999999999E-2</v>
      </c>
      <c r="S59">
        <v>2.9309999999999999E-2</v>
      </c>
      <c r="T59" s="7" t="s">
        <v>31</v>
      </c>
      <c r="U59">
        <v>1</v>
      </c>
    </row>
    <row r="60" spans="18:21" x14ac:dyDescent="0.25">
      <c r="R60">
        <f t="shared" si="3"/>
        <v>3.2311762760445374E-2</v>
      </c>
      <c r="S60">
        <v>3.2311762760445374E-2</v>
      </c>
      <c r="T60" s="7" t="s">
        <v>32</v>
      </c>
      <c r="U60">
        <v>0.90710000000000002</v>
      </c>
    </row>
    <row r="62" spans="18:21" x14ac:dyDescent="0.25">
      <c r="R62" t="s">
        <v>65</v>
      </c>
    </row>
    <row r="64" spans="18:21" x14ac:dyDescent="0.25">
      <c r="R64">
        <v>4.1869999999999997E-2</v>
      </c>
    </row>
    <row r="65" spans="18:21" x14ac:dyDescent="0.25">
      <c r="R65">
        <f>$R$64/U65</f>
        <v>0.26333333333333331</v>
      </c>
      <c r="S65">
        <v>0.26333333333333331</v>
      </c>
      <c r="T65" t="s">
        <v>19</v>
      </c>
      <c r="U65">
        <v>0.159</v>
      </c>
    </row>
    <row r="66" spans="18:21" x14ac:dyDescent="0.25">
      <c r="R66">
        <f t="shared" ref="R66:R75" si="4">$R$64/U66</f>
        <v>4.1869999999999997E-2</v>
      </c>
      <c r="S66">
        <v>4.1869999999999997E-2</v>
      </c>
      <c r="T66" s="4" t="s">
        <v>24</v>
      </c>
      <c r="U66">
        <v>1</v>
      </c>
    </row>
    <row r="67" spans="18:21" x14ac:dyDescent="0.25">
      <c r="R67">
        <f t="shared" si="4"/>
        <v>0.14784604519774011</v>
      </c>
      <c r="S67">
        <v>0.14784604519774011</v>
      </c>
      <c r="T67" s="4" t="s">
        <v>20</v>
      </c>
      <c r="U67">
        <v>0.28320000000000001</v>
      </c>
    </row>
    <row r="68" spans="18:21" x14ac:dyDescent="0.25">
      <c r="R68">
        <f t="shared" si="4"/>
        <v>11.062087186261557</v>
      </c>
      <c r="S68">
        <v>11.062087186261557</v>
      </c>
      <c r="T68" s="4" t="s">
        <v>41</v>
      </c>
      <c r="U68">
        <v>3.7850000000000002E-3</v>
      </c>
    </row>
    <row r="69" spans="18:21" x14ac:dyDescent="0.25">
      <c r="R69">
        <f t="shared" si="4"/>
        <v>9.2102947646282445</v>
      </c>
      <c r="S69">
        <v>9.2102947646282445</v>
      </c>
      <c r="T69" s="4" t="s">
        <v>42</v>
      </c>
      <c r="U69">
        <v>4.5459999999999997E-3</v>
      </c>
    </row>
    <row r="70" spans="18:21" x14ac:dyDescent="0.25">
      <c r="R70">
        <f t="shared" si="4"/>
        <v>41.87</v>
      </c>
      <c r="S70">
        <v>41.87</v>
      </c>
      <c r="T70" s="7" t="s">
        <v>23</v>
      </c>
      <c r="U70">
        <v>1E-3</v>
      </c>
    </row>
    <row r="71" spans="18:21" x14ac:dyDescent="0.25">
      <c r="R71">
        <f t="shared" si="4"/>
        <v>41870</v>
      </c>
      <c r="S71">
        <v>41870</v>
      </c>
      <c r="T71" s="7" t="s">
        <v>28</v>
      </c>
      <c r="U71">
        <v>9.9999999999999995E-7</v>
      </c>
    </row>
    <row r="72" spans="18:21" x14ac:dyDescent="0.25">
      <c r="R72">
        <f t="shared" si="4"/>
        <v>923.05996472663139</v>
      </c>
      <c r="S72">
        <v>923.05996472663139</v>
      </c>
      <c r="T72" s="7" t="s">
        <v>29</v>
      </c>
      <c r="U72">
        <v>4.5359999999999999E-5</v>
      </c>
    </row>
    <row r="73" spans="18:21" x14ac:dyDescent="0.25">
      <c r="R73">
        <f t="shared" si="4"/>
        <v>4.1210629921259838E-2</v>
      </c>
      <c r="S73">
        <v>4.1210629921259838E-2</v>
      </c>
      <c r="T73" s="7" t="s">
        <v>43</v>
      </c>
      <c r="U73">
        <v>1.016</v>
      </c>
    </row>
    <row r="74" spans="18:21" x14ac:dyDescent="0.25">
      <c r="R74">
        <f t="shared" si="4"/>
        <v>4.1869999999999997E-2</v>
      </c>
      <c r="S74">
        <v>4.1869999999999997E-2</v>
      </c>
      <c r="T74" s="7" t="s">
        <v>31</v>
      </c>
      <c r="U74">
        <v>1</v>
      </c>
    </row>
    <row r="75" spans="18:21" x14ac:dyDescent="0.25">
      <c r="R75">
        <f t="shared" si="4"/>
        <v>4.6158086208797265E-2</v>
      </c>
      <c r="S75">
        <v>4.6158086208797265E-2</v>
      </c>
      <c r="T75" s="7" t="s">
        <v>32</v>
      </c>
      <c r="U75">
        <v>0.90710000000000002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C9759-E895-4DFF-88BE-5192D35743A1}">
  <sheetPr codeName="Sheet1"/>
  <dimension ref="A1:I95"/>
  <sheetViews>
    <sheetView tabSelected="1" topLeftCell="A49" zoomScaleNormal="100" workbookViewId="0">
      <selection activeCell="I18" sqref="I18"/>
    </sheetView>
  </sheetViews>
  <sheetFormatPr defaultColWidth="8.7265625" defaultRowHeight="12.5" x14ac:dyDescent="0.25"/>
  <cols>
    <col min="1" max="1" width="38.7265625" style="5" customWidth="1"/>
    <col min="2" max="2" width="24.54296875" style="5" customWidth="1"/>
    <col min="3" max="3" width="24.453125" style="5" customWidth="1"/>
    <col min="4" max="4" width="26.81640625" style="5" customWidth="1"/>
    <col min="5" max="5" width="24.453125" style="5" customWidth="1"/>
    <col min="6" max="7" width="19.453125" style="5" customWidth="1"/>
    <col min="8" max="8" width="25.54296875" style="5" customWidth="1"/>
    <col min="9" max="16384" width="8.7265625" style="5"/>
  </cols>
  <sheetData>
    <row r="1" spans="1:8" ht="14.5" thickBot="1" x14ac:dyDescent="0.3">
      <c r="A1" s="199" t="str">
        <f>IF('Instructions 说明'!L2="English","Suppliers Data",IF('Instructions 说明'!L2="Chinese","供应商数据"))</f>
        <v>Suppliers Data</v>
      </c>
      <c r="B1" s="200"/>
      <c r="C1" s="200"/>
      <c r="D1" s="200"/>
      <c r="E1" s="200"/>
      <c r="F1" s="200"/>
      <c r="G1" s="200"/>
      <c r="H1" s="201"/>
    </row>
    <row r="2" spans="1:8" x14ac:dyDescent="0.25">
      <c r="A2" s="87" t="str">
        <f>IF('Instructions 说明'!L2="English","Suppliers Name",IF('Instructions 说明'!L2="Chinese","供应商名称"))</f>
        <v>Suppliers Name</v>
      </c>
      <c r="B2" s="209" t="s">
        <v>101</v>
      </c>
      <c r="C2" s="209"/>
      <c r="D2" s="88" t="str">
        <f>IF('Instructions 说明'!L2="English","Supplier's Contact Details ",IF('Instructions 说明'!L2="Chinese","供应商联系方式"))</f>
        <v xml:space="preserve">Supplier's Contact Details </v>
      </c>
      <c r="E2" s="202" t="s">
        <v>101</v>
      </c>
      <c r="F2" s="202"/>
      <c r="G2" s="202"/>
      <c r="H2" s="203"/>
    </row>
    <row r="3" spans="1:8" x14ac:dyDescent="0.25">
      <c r="A3" s="12"/>
      <c r="B3" s="13"/>
      <c r="C3" s="13"/>
      <c r="D3" s="13" t="str">
        <f>IF('Instructions 说明'!L2="English","Supplier's POC ",IF('Instructions 说明'!L2="Chinese", "供应商负责人"))</f>
        <v xml:space="preserve">Supplier's POC </v>
      </c>
      <c r="E3" s="204" t="s">
        <v>102</v>
      </c>
      <c r="F3" s="205"/>
      <c r="G3" s="205"/>
      <c r="H3" s="206"/>
    </row>
    <row r="4" spans="1:8" x14ac:dyDescent="0.25">
      <c r="A4" s="12"/>
      <c r="B4" s="13"/>
      <c r="C4" s="13"/>
      <c r="D4" s="13" t="str">
        <f>IF('Instructions 说明'!L2="English","Supplier's POC Role",IF('Instructions 说明'!L2="Chinese", "供应商负责人角色"))</f>
        <v>Supplier's POC Role</v>
      </c>
      <c r="E4" s="207" t="s">
        <v>103</v>
      </c>
      <c r="F4" s="207"/>
      <c r="G4" s="207"/>
      <c r="H4" s="208"/>
    </row>
    <row r="5" spans="1:8" ht="13" thickBot="1" x14ac:dyDescent="0.3"/>
    <row r="6" spans="1:8" ht="14.5" thickBot="1" x14ac:dyDescent="0.35">
      <c r="A6" s="178" t="str">
        <f>IF('Instructions 说明'!L2="English","Global Questions",IF('Instructions 说明'!L2="Chinese", "全球问题"))</f>
        <v>Global Questions</v>
      </c>
      <c r="B6" s="179"/>
      <c r="C6" s="179"/>
      <c r="D6" s="179"/>
      <c r="E6" s="179"/>
      <c r="F6" s="179"/>
      <c r="G6" s="179"/>
      <c r="H6" s="180"/>
    </row>
    <row r="7" spans="1:8" x14ac:dyDescent="0.25">
      <c r="A7" s="5" t="str">
        <f>IF('Instructions 说明'!L2="English","Initial date for Energy Base Line",IF('Instructions 说明'!L2="Chinese", "能量基准线的初始日期"))</f>
        <v>Initial date for Energy Base Line</v>
      </c>
      <c r="B7" s="14">
        <v>44562</v>
      </c>
    </row>
    <row r="8" spans="1:8" ht="13" thickBot="1" x14ac:dyDescent="0.3">
      <c r="A8" s="5" t="str">
        <f>IF('Instructions 说明'!L2="English","End date for Energy Base Line ",IF('Instructions 说明'!L2="Chinese", "能量基准线的结束日期"))</f>
        <v xml:space="preserve">End date for Energy Base Line </v>
      </c>
      <c r="B8" s="14">
        <v>44926</v>
      </c>
    </row>
    <row r="9" spans="1:8" ht="13" thickBot="1" x14ac:dyDescent="0.3">
      <c r="B9" s="167"/>
      <c r="C9" s="167"/>
      <c r="E9" s="196" t="str">
        <f>IF('Instructions 说明'!L2="English","Total=electricity+steam+heat+cooling+fuels",IF('Instructions 说明'!L2="Chinese", "总计=电力+蒸汽+热能+冷能+燃料"))</f>
        <v>Total=electricity+steam+heat+cooling+fuels</v>
      </c>
      <c r="F9" s="197"/>
      <c r="G9" s="197"/>
      <c r="H9" s="198"/>
    </row>
    <row r="10" spans="1:8" ht="25" x14ac:dyDescent="0.25">
      <c r="A10" s="8" t="str">
        <f>IF('Instructions 说明'!L2="English","Are you using renewable energy (RE)?",IF('Instructions 说明'!L2="Chinese", "您在使用可再生能源吗:"))</f>
        <v>Are you using renewable energy (RE)?</v>
      </c>
      <c r="B10" s="193" t="str">
        <f>IF('Instructions 说明'!L2="English","Future Global RE strategies",IF('Instructions 说明'!L2="Chinese", "未来的全球可再生能源战略"))</f>
        <v>Future Global RE strategies</v>
      </c>
      <c r="C10" s="193"/>
      <c r="D10" s="98" t="str">
        <f>IF('Instructions 说明'!L2="English","RE100
Member?",IF('Instructions 说明'!L2="Chinese", "是RE100成员吗？"))</f>
        <v>RE100
Member?</v>
      </c>
      <c r="E10" s="98" t="str">
        <f>IF('Instructions 说明'!L2="English"," Consumption
of RE in (MWH)",IF('Instructions 说明'!L2="Chinese", "可再生能源消耗量 （单位兆瓦时）"))</f>
        <v xml:space="preserve"> Consumption
of RE in (MWH)</v>
      </c>
      <c r="F10" s="98" t="str">
        <f>IF('Instructions 说明'!L2="English"," Consumption
of non-RE in (MWH)",IF('Instructions 说明'!L2="Chinese", "非可再生能源消耗量 （单位兆瓦时）"))</f>
        <v xml:space="preserve"> Consumption
of non-RE in (MWH)</v>
      </c>
      <c r="G10" s="98" t="str">
        <f>IF('Instructions 说明'!L2="English"," Total Consumption in MWH",IF('Instructions 说明'!L2="Chinese", "总消耗量 （单位兆瓦时）"))</f>
        <v xml:space="preserve"> Total Consumption in MWH</v>
      </c>
      <c r="H10" s="99" t="str">
        <f>IF('Instructions 说明'!L2="English","RE Usage",IF('Instructions 说明'!L2="Chinese", "可再生能源使用"))</f>
        <v>RE Usage</v>
      </c>
    </row>
    <row r="11" spans="1:8" ht="13" thickBot="1" x14ac:dyDescent="0.3">
      <c r="A11" s="15"/>
      <c r="B11" s="194"/>
      <c r="C11" s="195"/>
      <c r="D11" s="16"/>
      <c r="E11" s="17">
        <f>SUM(B18,B27,B36,B44,B52)</f>
        <v>0</v>
      </c>
      <c r="F11" s="17">
        <f>SUM(C18,C27,C36,C44,C52)</f>
        <v>0</v>
      </c>
      <c r="G11" s="17">
        <f>SUM(E11,F11)</f>
        <v>0</v>
      </c>
      <c r="H11" s="18" t="e">
        <f>E11/G11</f>
        <v>#DIV/0!</v>
      </c>
    </row>
    <row r="12" spans="1:8" x14ac:dyDescent="0.25">
      <c r="A12" s="13"/>
      <c r="B12" s="13"/>
      <c r="C12" s="13"/>
      <c r="D12" s="19"/>
      <c r="E12" s="19"/>
      <c r="F12" s="19"/>
      <c r="G12" s="19"/>
      <c r="H12" s="20"/>
    </row>
    <row r="13" spans="1:8" ht="13" thickBot="1" x14ac:dyDescent="0.3">
      <c r="A13" s="13"/>
      <c r="B13" s="13"/>
      <c r="C13" s="13"/>
      <c r="D13" s="19"/>
      <c r="E13" s="19"/>
      <c r="F13" s="19"/>
      <c r="G13" s="19"/>
      <c r="H13" s="20"/>
    </row>
    <row r="14" spans="1:8" ht="14.5" thickBot="1" x14ac:dyDescent="0.35">
      <c r="A14" s="178" t="str">
        <f>IF('Instructions 说明'!L2="English","Global Questions by Energy Carrier",IF('Instructions 说明'!L2="Chinese", "能源载体的全球问题"))</f>
        <v>Global Questions by Energy Carrier</v>
      </c>
      <c r="B14" s="179"/>
      <c r="C14" s="179"/>
      <c r="D14" s="179"/>
      <c r="E14" s="179"/>
      <c r="F14" s="179"/>
      <c r="G14" s="179"/>
      <c r="H14" s="180"/>
    </row>
    <row r="15" spans="1:8" ht="13" thickBot="1" x14ac:dyDescent="0.3"/>
    <row r="16" spans="1:8" ht="25" customHeight="1" x14ac:dyDescent="0.25">
      <c r="A16" s="221" t="str">
        <f>IF('Instructions 说明'!L2="English","Energy Carrier",IF('Instructions 说明'!L2="Chinese", "能源载体"))</f>
        <v>Energy Carrier</v>
      </c>
      <c r="B16" s="210" t="str">
        <f>IF('Instructions 说明'!L2="English"," Consumption
of RE in (MWH)",IF('Instructions 说明'!L2="Chinese", "可再生能源消耗量 （单位兆瓦时）"))</f>
        <v xml:space="preserve"> Consumption
of RE in (MWH)</v>
      </c>
      <c r="C16" s="210" t="str">
        <f>IF('Instructions 说明'!L2="English","Consumption
of non-RE in (MWH)",IF('Instructions 说明'!L2="Chinese", "非可再生能源消耗量 （单位兆瓦时）"))</f>
        <v>Consumption
of non-RE in (MWH)</v>
      </c>
      <c r="D16" s="211" t="str">
        <f>IF('Instructions 说明'!L2="English","Procurement Strategies: Only required for RE",IF('Instructions 说明'!L2="Chinese", "采购策略：仅可再生能源需要"))</f>
        <v>Procurement Strategies: Only required for RE</v>
      </c>
      <c r="E16" s="211"/>
      <c r="F16" s="211"/>
      <c r="G16" s="212"/>
      <c r="H16" s="213"/>
    </row>
    <row r="17" spans="1:9" ht="35.15" customHeight="1" x14ac:dyDescent="0.25">
      <c r="A17" s="222"/>
      <c r="B17" s="193"/>
      <c r="C17" s="193"/>
      <c r="D17" s="2" t="str">
        <f>IF('Instructions 说明'!L2="English","Procurement Method",IF('Instructions 说明'!L2="Chinese", "采购方法"))</f>
        <v>Procurement Method</v>
      </c>
      <c r="E17" s="2" t="str">
        <f>IF('Instructions 说明'!L2="English","Actual RE Source",IF('Instructions 说明'!L2="Chinese", "实际可再生能源来源"))</f>
        <v>Actual RE Source</v>
      </c>
      <c r="F17" s="2" t="str">
        <f>IF('Instructions 说明'!L2="English","RE Usage %",IF('Instructions 说明'!L2="Chinese", "可再生能源使用%"))</f>
        <v>RE Usage %</v>
      </c>
      <c r="G17" s="143" t="str">
        <f>IF('Instructions 说明'!L2="English","Site where energy is being used",IF('Instructions 说明'!L2="Chinese", "能源使用的工厂"))</f>
        <v>Site where energy is being used</v>
      </c>
      <c r="H17" s="11" t="str">
        <f>IF('Instructions 说明'!L2="English","EACs Applicable to energy market",IF('Instructions 说明'!L2="Chinese", "适用于能源市场的能源属性证书"))</f>
        <v>EACs Applicable to energy market</v>
      </c>
    </row>
    <row r="18" spans="1:9" x14ac:dyDescent="0.25">
      <c r="A18" s="174" t="str">
        <f>IF('Instructions 说明'!L2="English","Electricity",IF('Instructions 说明'!L2="Chinese", "电力"))</f>
        <v>Electricity</v>
      </c>
      <c r="B18" s="192">
        <v>0</v>
      </c>
      <c r="C18" s="192">
        <v>0</v>
      </c>
      <c r="D18" s="21"/>
      <c r="E18" s="21"/>
      <c r="F18" s="25"/>
      <c r="G18" s="144"/>
      <c r="H18" s="22"/>
      <c r="I18" s="23"/>
    </row>
    <row r="19" spans="1:9" x14ac:dyDescent="0.25">
      <c r="A19" s="175"/>
      <c r="B19" s="192"/>
      <c r="C19" s="192"/>
      <c r="D19" s="21"/>
      <c r="E19" s="21"/>
      <c r="F19" s="25"/>
      <c r="G19" s="144"/>
      <c r="H19" s="22"/>
    </row>
    <row r="20" spans="1:9" x14ac:dyDescent="0.25">
      <c r="A20" s="175"/>
      <c r="B20" s="192"/>
      <c r="C20" s="192"/>
      <c r="D20" s="21"/>
      <c r="E20" s="21"/>
      <c r="F20" s="25"/>
      <c r="G20" s="144"/>
      <c r="H20" s="22"/>
    </row>
    <row r="21" spans="1:9" x14ac:dyDescent="0.25">
      <c r="A21" s="175"/>
      <c r="B21" s="192"/>
      <c r="C21" s="192"/>
      <c r="D21" s="21"/>
      <c r="E21" s="21"/>
      <c r="F21" s="25"/>
      <c r="G21" s="144"/>
      <c r="H21" s="22"/>
    </row>
    <row r="22" spans="1:9" x14ac:dyDescent="0.25">
      <c r="A22" s="175"/>
      <c r="B22" s="192"/>
      <c r="C22" s="192"/>
      <c r="D22" s="21"/>
      <c r="E22" s="21"/>
      <c r="F22" s="25"/>
      <c r="G22" s="144"/>
      <c r="H22" s="22"/>
    </row>
    <row r="23" spans="1:9" x14ac:dyDescent="0.25">
      <c r="A23" s="175"/>
      <c r="B23" s="192"/>
      <c r="C23" s="192"/>
      <c r="D23" s="21"/>
      <c r="E23" s="21"/>
      <c r="F23" s="25"/>
      <c r="G23" s="144"/>
      <c r="H23" s="22"/>
    </row>
    <row r="24" spans="1:9" x14ac:dyDescent="0.25">
      <c r="A24" s="175"/>
      <c r="B24" s="192"/>
      <c r="C24" s="192"/>
      <c r="D24" s="21"/>
      <c r="E24" s="21"/>
      <c r="F24" s="25"/>
      <c r="G24" s="144"/>
      <c r="H24" s="22"/>
    </row>
    <row r="25" spans="1:9" x14ac:dyDescent="0.25">
      <c r="A25" s="175"/>
      <c r="B25" s="192"/>
      <c r="C25" s="192"/>
      <c r="D25" s="21"/>
      <c r="E25" s="21"/>
      <c r="F25" s="25"/>
      <c r="G25" s="144"/>
      <c r="H25" s="22"/>
    </row>
    <row r="26" spans="1:9" x14ac:dyDescent="0.25">
      <c r="A26" s="176"/>
      <c r="B26" s="192"/>
      <c r="C26" s="192"/>
      <c r="D26" s="21"/>
      <c r="E26" s="21"/>
      <c r="F26" s="25"/>
      <c r="G26" s="144"/>
      <c r="H26" s="22"/>
    </row>
    <row r="27" spans="1:9" x14ac:dyDescent="0.25">
      <c r="A27" s="174" t="str">
        <f>IF('Instructions 说明'!L2="English","Fuels for electricity generation",IF('Instructions 说明'!L2="Chinese", "发电燃料"))</f>
        <v>Fuels for electricity generation</v>
      </c>
      <c r="B27" s="192">
        <v>0</v>
      </c>
      <c r="C27" s="192">
        <v>0</v>
      </c>
      <c r="D27" s="21"/>
      <c r="E27" s="21"/>
      <c r="F27" s="25"/>
      <c r="G27" s="144"/>
      <c r="H27" s="22"/>
    </row>
    <row r="28" spans="1:9" x14ac:dyDescent="0.25">
      <c r="A28" s="175"/>
      <c r="B28" s="192"/>
      <c r="C28" s="192"/>
      <c r="D28" s="21"/>
      <c r="E28" s="21"/>
      <c r="F28" s="25"/>
      <c r="G28" s="144"/>
      <c r="H28" s="22"/>
    </row>
    <row r="29" spans="1:9" x14ac:dyDescent="0.25">
      <c r="A29" s="175"/>
      <c r="B29" s="192"/>
      <c r="C29" s="192"/>
      <c r="D29" s="21"/>
      <c r="E29" s="21"/>
      <c r="F29" s="25"/>
      <c r="G29" s="144"/>
      <c r="H29" s="22"/>
    </row>
    <row r="30" spans="1:9" x14ac:dyDescent="0.25">
      <c r="A30" s="175"/>
      <c r="B30" s="192"/>
      <c r="C30" s="192"/>
      <c r="D30" s="21"/>
      <c r="E30" s="21"/>
      <c r="F30" s="25"/>
      <c r="G30" s="144"/>
      <c r="H30" s="22"/>
    </row>
    <row r="31" spans="1:9" x14ac:dyDescent="0.25">
      <c r="A31" s="175"/>
      <c r="B31" s="192"/>
      <c r="C31" s="192"/>
      <c r="D31" s="21"/>
      <c r="E31" s="21"/>
      <c r="F31" s="25"/>
      <c r="G31" s="144"/>
      <c r="H31" s="22"/>
    </row>
    <row r="32" spans="1:9" x14ac:dyDescent="0.25">
      <c r="A32" s="175"/>
      <c r="B32" s="192"/>
      <c r="C32" s="192"/>
      <c r="D32" s="21"/>
      <c r="E32" s="21"/>
      <c r="F32" s="25"/>
      <c r="G32" s="144"/>
      <c r="H32" s="22"/>
    </row>
    <row r="33" spans="1:8" x14ac:dyDescent="0.25">
      <c r="A33" s="175"/>
      <c r="B33" s="192"/>
      <c r="C33" s="192"/>
      <c r="D33" s="21"/>
      <c r="E33" s="21"/>
      <c r="F33" s="25"/>
      <c r="G33" s="144"/>
      <c r="H33" s="22"/>
    </row>
    <row r="34" spans="1:8" ht="13" thickBot="1" x14ac:dyDescent="0.3">
      <c r="A34" s="177"/>
      <c r="B34" s="192"/>
      <c r="C34" s="192"/>
      <c r="D34" s="21"/>
      <c r="E34" s="21"/>
      <c r="F34" s="25"/>
      <c r="G34" s="144"/>
      <c r="H34" s="22"/>
    </row>
    <row r="35" spans="1:8" ht="14.5" thickBot="1" x14ac:dyDescent="0.35">
      <c r="A35" s="178" t="str">
        <f>IF('Instructions 说明'!L2="English","Optional Energy Carriers",IF('Instructions 说明'!L2="Chinese", "可选能源载体"))</f>
        <v>Optional Energy Carriers</v>
      </c>
      <c r="B35" s="179"/>
      <c r="C35" s="179"/>
      <c r="D35" s="179"/>
      <c r="E35" s="179"/>
      <c r="F35" s="179"/>
      <c r="G35" s="179"/>
      <c r="H35" s="180"/>
    </row>
    <row r="36" spans="1:8" x14ac:dyDescent="0.25">
      <c r="A36" s="217" t="str">
        <f>IF('Instructions 说明'!L2="English","Steam",IF('Instructions 说明'!L2="Chinese", "蒸汽"))</f>
        <v>Steam</v>
      </c>
      <c r="B36" s="192">
        <v>0</v>
      </c>
      <c r="C36" s="192">
        <v>0</v>
      </c>
      <c r="D36" s="21"/>
      <c r="E36" s="21"/>
      <c r="F36" s="25"/>
      <c r="G36" s="144"/>
      <c r="H36" s="22"/>
    </row>
    <row r="37" spans="1:8" x14ac:dyDescent="0.25">
      <c r="A37" s="175"/>
      <c r="B37" s="192"/>
      <c r="C37" s="192"/>
      <c r="D37" s="21"/>
      <c r="E37" s="21"/>
      <c r="F37" s="25"/>
      <c r="G37" s="144"/>
      <c r="H37" s="22"/>
    </row>
    <row r="38" spans="1:8" x14ac:dyDescent="0.25">
      <c r="A38" s="175"/>
      <c r="B38" s="192"/>
      <c r="C38" s="192"/>
      <c r="D38" s="21"/>
      <c r="E38" s="21"/>
      <c r="F38" s="25"/>
      <c r="G38" s="144"/>
      <c r="H38" s="22"/>
    </row>
    <row r="39" spans="1:8" x14ac:dyDescent="0.25">
      <c r="A39" s="175"/>
      <c r="B39" s="192"/>
      <c r="C39" s="192"/>
      <c r="D39" s="21"/>
      <c r="E39" s="21"/>
      <c r="F39" s="25"/>
      <c r="G39" s="144"/>
      <c r="H39" s="22"/>
    </row>
    <row r="40" spans="1:8" x14ac:dyDescent="0.25">
      <c r="A40" s="175"/>
      <c r="B40" s="192"/>
      <c r="C40" s="192"/>
      <c r="D40" s="21"/>
      <c r="E40" s="21"/>
      <c r="F40" s="25"/>
      <c r="G40" s="144"/>
      <c r="H40" s="22"/>
    </row>
    <row r="41" spans="1:8" x14ac:dyDescent="0.25">
      <c r="A41" s="175"/>
      <c r="B41" s="192"/>
      <c r="C41" s="192"/>
      <c r="D41" s="21"/>
      <c r="E41" s="21"/>
      <c r="F41" s="25"/>
      <c r="G41" s="144"/>
      <c r="H41" s="22"/>
    </row>
    <row r="42" spans="1:8" x14ac:dyDescent="0.25">
      <c r="A42" s="175"/>
      <c r="B42" s="192"/>
      <c r="C42" s="192"/>
      <c r="D42" s="21"/>
      <c r="E42" s="21"/>
      <c r="F42" s="25"/>
      <c r="G42" s="144"/>
      <c r="H42" s="22"/>
    </row>
    <row r="43" spans="1:8" ht="13" thickBot="1" x14ac:dyDescent="0.3">
      <c r="A43" s="177"/>
      <c r="B43" s="192"/>
      <c r="C43" s="192"/>
      <c r="D43" s="21"/>
      <c r="E43" s="21"/>
      <c r="F43" s="25"/>
      <c r="G43" s="144"/>
      <c r="H43" s="22"/>
    </row>
    <row r="44" spans="1:8" x14ac:dyDescent="0.25">
      <c r="A44" s="217" t="str">
        <f>IF('Instructions 说明'!L2="English","Heat",IF('Instructions 说明'!L2="Chinese", "热能"))</f>
        <v>Heat</v>
      </c>
      <c r="B44" s="192">
        <v>0</v>
      </c>
      <c r="C44" s="192">
        <v>0</v>
      </c>
      <c r="D44" s="21"/>
      <c r="E44" s="21"/>
      <c r="F44" s="25"/>
      <c r="G44" s="144"/>
      <c r="H44" s="22"/>
    </row>
    <row r="45" spans="1:8" x14ac:dyDescent="0.25">
      <c r="A45" s="175"/>
      <c r="B45" s="192"/>
      <c r="C45" s="192"/>
      <c r="D45" s="21"/>
      <c r="E45" s="21"/>
      <c r="F45" s="25"/>
      <c r="G45" s="144"/>
      <c r="H45" s="22"/>
    </row>
    <row r="46" spans="1:8" x14ac:dyDescent="0.25">
      <c r="A46" s="175"/>
      <c r="B46" s="192"/>
      <c r="C46" s="192"/>
      <c r="D46" s="21"/>
      <c r="E46" s="21"/>
      <c r="F46" s="25"/>
      <c r="G46" s="144"/>
      <c r="H46" s="22"/>
    </row>
    <row r="47" spans="1:8" x14ac:dyDescent="0.25">
      <c r="A47" s="175"/>
      <c r="B47" s="192"/>
      <c r="C47" s="192"/>
      <c r="D47" s="21"/>
      <c r="E47" s="21"/>
      <c r="F47" s="25"/>
      <c r="G47" s="144"/>
      <c r="H47" s="22"/>
    </row>
    <row r="48" spans="1:8" x14ac:dyDescent="0.25">
      <c r="A48" s="175"/>
      <c r="B48" s="192"/>
      <c r="C48" s="192"/>
      <c r="D48" s="21"/>
      <c r="E48" s="21"/>
      <c r="F48" s="25"/>
      <c r="G48" s="144"/>
      <c r="H48" s="22"/>
    </row>
    <row r="49" spans="1:8" x14ac:dyDescent="0.25">
      <c r="A49" s="175"/>
      <c r="B49" s="192"/>
      <c r="C49" s="192"/>
      <c r="D49" s="21"/>
      <c r="E49" s="21"/>
      <c r="F49" s="25"/>
      <c r="G49" s="144"/>
      <c r="H49" s="22"/>
    </row>
    <row r="50" spans="1:8" x14ac:dyDescent="0.25">
      <c r="A50" s="175"/>
      <c r="B50" s="192"/>
      <c r="C50" s="192"/>
      <c r="D50" s="21"/>
      <c r="E50" s="21"/>
      <c r="F50" s="25"/>
      <c r="G50" s="144"/>
      <c r="H50" s="22"/>
    </row>
    <row r="51" spans="1:8" x14ac:dyDescent="0.25">
      <c r="A51" s="176"/>
      <c r="B51" s="192"/>
      <c r="C51" s="192"/>
      <c r="D51" s="21"/>
      <c r="E51" s="21"/>
      <c r="F51" s="25"/>
      <c r="G51" s="144"/>
      <c r="H51" s="22"/>
    </row>
    <row r="52" spans="1:8" x14ac:dyDescent="0.25">
      <c r="A52" s="218" t="str">
        <f>IF('Instructions 说明'!L2="English","Cooling",IF('Instructions 说明'!L2="Chinese", "冷能"))</f>
        <v>Cooling</v>
      </c>
      <c r="B52" s="192">
        <v>0</v>
      </c>
      <c r="C52" s="192">
        <v>0</v>
      </c>
      <c r="D52" s="21"/>
      <c r="E52" s="21"/>
      <c r="F52" s="25"/>
      <c r="G52" s="144"/>
      <c r="H52" s="22"/>
    </row>
    <row r="53" spans="1:8" x14ac:dyDescent="0.25">
      <c r="A53" s="219"/>
      <c r="B53" s="192"/>
      <c r="C53" s="192"/>
      <c r="D53" s="21"/>
      <c r="E53" s="21"/>
      <c r="F53" s="25"/>
      <c r="G53" s="144"/>
      <c r="H53" s="22"/>
    </row>
    <row r="54" spans="1:8" x14ac:dyDescent="0.25">
      <c r="A54" s="219"/>
      <c r="B54" s="192"/>
      <c r="C54" s="192"/>
      <c r="D54" s="21"/>
      <c r="E54" s="21"/>
      <c r="F54" s="25"/>
      <c r="G54" s="144"/>
      <c r="H54" s="22"/>
    </row>
    <row r="55" spans="1:8" x14ac:dyDescent="0.25">
      <c r="A55" s="219"/>
      <c r="B55" s="192"/>
      <c r="C55" s="192"/>
      <c r="D55" s="21"/>
      <c r="E55" s="21"/>
      <c r="F55" s="25"/>
      <c r="G55" s="144"/>
      <c r="H55" s="22"/>
    </row>
    <row r="56" spans="1:8" x14ac:dyDescent="0.25">
      <c r="A56" s="219"/>
      <c r="B56" s="192"/>
      <c r="C56" s="192"/>
      <c r="D56" s="21"/>
      <c r="E56" s="21"/>
      <c r="F56" s="25"/>
      <c r="G56" s="144"/>
      <c r="H56" s="22"/>
    </row>
    <row r="57" spans="1:8" x14ac:dyDescent="0.25">
      <c r="A57" s="219"/>
      <c r="B57" s="192"/>
      <c r="C57" s="192"/>
      <c r="D57" s="21"/>
      <c r="E57" s="21"/>
      <c r="F57" s="25"/>
      <c r="G57" s="144"/>
      <c r="H57" s="22"/>
    </row>
    <row r="58" spans="1:8" x14ac:dyDescent="0.25">
      <c r="A58" s="219"/>
      <c r="B58" s="192"/>
      <c r="C58" s="192"/>
      <c r="D58" s="21"/>
      <c r="E58" s="21"/>
      <c r="F58" s="25"/>
      <c r="G58" s="144"/>
      <c r="H58" s="22"/>
    </row>
    <row r="59" spans="1:8" ht="13" thickBot="1" x14ac:dyDescent="0.3">
      <c r="A59" s="220"/>
      <c r="B59" s="216"/>
      <c r="C59" s="216"/>
      <c r="D59" s="16"/>
      <c r="E59" s="16"/>
      <c r="F59" s="27"/>
      <c r="G59" s="145"/>
      <c r="H59" s="24"/>
    </row>
    <row r="61" spans="1:8" ht="13" thickBot="1" x14ac:dyDescent="0.3"/>
    <row r="62" spans="1:8" ht="14.5" thickBot="1" x14ac:dyDescent="0.35">
      <c r="A62" s="178" t="str">
        <f>IF('Instructions 说明'!L2="English","Global Renewable Energy Targets",IF('Instructions 说明'!L2="Chinese", "全球可再生能源目标"))</f>
        <v>Global Renewable Energy Targets</v>
      </c>
      <c r="B62" s="179"/>
      <c r="C62" s="179"/>
      <c r="D62" s="179"/>
      <c r="E62" s="179"/>
      <c r="F62" s="179"/>
      <c r="G62" s="179"/>
      <c r="H62" s="180"/>
    </row>
    <row r="64" spans="1:8" ht="13" thickBot="1" x14ac:dyDescent="0.3"/>
    <row r="65" spans="1:7" ht="37.5" x14ac:dyDescent="0.25">
      <c r="A65" s="8" t="str">
        <f>IF('Instructions 说明'!L2="English","Year",IF('Instructions 说明'!L2="Chinese","年"))</f>
        <v>Year</v>
      </c>
      <c r="B65" s="82" t="str">
        <f>IF('Instructions 说明'!L2="English","Renewable energy targets",IF('Instructions 说明'!L2="Chinese","可再生能源目标"))</f>
        <v>Renewable energy targets</v>
      </c>
      <c r="C65" s="82" t="str">
        <f>IF('Instructions 说明'!L2="English","Renewable energy consumption estimation",IF('Instructions 说明'!L2="Chinese","可再生能源消耗估算"))</f>
        <v>Renewable energy consumption estimation</v>
      </c>
      <c r="D65" s="84" t="str">
        <f>IF('Instructions 说明'!L2="English","Energy source planned to achieve target",IF('Instructions 说明'!L2="Chinese","计划实现目标的能源来源"))</f>
        <v>Energy source planned to achieve target</v>
      </c>
      <c r="E65" s="82" t="str">
        <f>IF('Instructions 说明'!L2="English","Procurement Method planned to achieve target",IF('Instructions 说明'!L2="Chinese","计划实现目标的采购方法"))</f>
        <v>Procurement Method planned to achieve target</v>
      </c>
      <c r="F65" s="83" t="str">
        <f>IF('Instructions 说明'!L2="English","Comments",IF('Instructions 说明'!L2="Chinese","评论"))</f>
        <v>Comments</v>
      </c>
      <c r="G65"/>
    </row>
    <row r="66" spans="1:7" x14ac:dyDescent="0.25">
      <c r="A66" s="174">
        <v>2025</v>
      </c>
      <c r="B66" s="189"/>
      <c r="C66" s="185"/>
      <c r="D66" s="21"/>
      <c r="E66" s="90"/>
      <c r="F66" s="181"/>
      <c r="G66" s="146"/>
    </row>
    <row r="67" spans="1:7" x14ac:dyDescent="0.25">
      <c r="A67" s="175"/>
      <c r="B67" s="190"/>
      <c r="C67" s="186"/>
      <c r="D67" s="21"/>
      <c r="E67" s="90"/>
      <c r="F67" s="182"/>
      <c r="G67" s="146"/>
    </row>
    <row r="68" spans="1:7" x14ac:dyDescent="0.25">
      <c r="A68" s="175"/>
      <c r="B68" s="190"/>
      <c r="C68" s="186"/>
      <c r="D68" s="21"/>
      <c r="E68" s="90"/>
      <c r="F68" s="182"/>
      <c r="G68" s="146"/>
    </row>
    <row r="69" spans="1:7" x14ac:dyDescent="0.25">
      <c r="A69" s="176"/>
      <c r="B69" s="191"/>
      <c r="C69" s="187"/>
      <c r="D69" s="21"/>
      <c r="E69" s="90"/>
      <c r="F69" s="183"/>
      <c r="G69" s="146"/>
    </row>
    <row r="70" spans="1:7" x14ac:dyDescent="0.25">
      <c r="A70" s="174">
        <v>2030</v>
      </c>
      <c r="B70" s="189"/>
      <c r="C70" s="185"/>
      <c r="D70" s="21"/>
      <c r="E70" s="90"/>
      <c r="F70" s="181"/>
      <c r="G70" s="146"/>
    </row>
    <row r="71" spans="1:7" x14ac:dyDescent="0.25">
      <c r="A71" s="175"/>
      <c r="B71" s="190"/>
      <c r="C71" s="186"/>
      <c r="D71" s="21"/>
      <c r="E71" s="90"/>
      <c r="F71" s="182"/>
      <c r="G71" s="146"/>
    </row>
    <row r="72" spans="1:7" x14ac:dyDescent="0.25">
      <c r="A72" s="175"/>
      <c r="B72" s="190"/>
      <c r="C72" s="186"/>
      <c r="D72" s="21"/>
      <c r="E72" s="90"/>
      <c r="F72" s="182"/>
      <c r="G72" s="146"/>
    </row>
    <row r="73" spans="1:7" x14ac:dyDescent="0.25">
      <c r="A73" s="176"/>
      <c r="B73" s="191"/>
      <c r="C73" s="187"/>
      <c r="D73" s="21"/>
      <c r="E73" s="90"/>
      <c r="F73" s="183"/>
      <c r="G73" s="146"/>
    </row>
    <row r="74" spans="1:7" x14ac:dyDescent="0.25">
      <c r="A74" s="174">
        <v>2040</v>
      </c>
      <c r="B74" s="189"/>
      <c r="C74" s="185"/>
      <c r="D74" s="21"/>
      <c r="E74" s="90"/>
      <c r="F74" s="181"/>
      <c r="G74" s="146"/>
    </row>
    <row r="75" spans="1:7" x14ac:dyDescent="0.25">
      <c r="A75" s="175"/>
      <c r="B75" s="190"/>
      <c r="C75" s="186"/>
      <c r="D75" s="21"/>
      <c r="E75" s="90"/>
      <c r="F75" s="182"/>
      <c r="G75" s="146"/>
    </row>
    <row r="76" spans="1:7" x14ac:dyDescent="0.25">
      <c r="A76" s="175"/>
      <c r="B76" s="190"/>
      <c r="C76" s="186"/>
      <c r="D76" s="21"/>
      <c r="E76" s="90"/>
      <c r="F76" s="182"/>
      <c r="G76" s="146"/>
    </row>
    <row r="77" spans="1:7" x14ac:dyDescent="0.25">
      <c r="A77" s="176"/>
      <c r="B77" s="191"/>
      <c r="C77" s="187"/>
      <c r="D77" s="21"/>
      <c r="E77" s="90"/>
      <c r="F77" s="183"/>
      <c r="G77" s="146"/>
    </row>
    <row r="78" spans="1:7" x14ac:dyDescent="0.25">
      <c r="A78" s="174">
        <v>2050</v>
      </c>
      <c r="B78" s="189"/>
      <c r="C78" s="185"/>
      <c r="D78" s="21"/>
      <c r="E78" s="90"/>
      <c r="F78" s="181"/>
      <c r="G78" s="146"/>
    </row>
    <row r="79" spans="1:7" x14ac:dyDescent="0.25">
      <c r="A79" s="175"/>
      <c r="B79" s="190"/>
      <c r="C79" s="186"/>
      <c r="D79" s="91"/>
      <c r="E79" s="92"/>
      <c r="F79" s="182"/>
      <c r="G79" s="146"/>
    </row>
    <row r="80" spans="1:7" x14ac:dyDescent="0.25">
      <c r="A80" s="175"/>
      <c r="B80" s="190"/>
      <c r="C80" s="186"/>
      <c r="D80" s="91"/>
      <c r="E80" s="92"/>
      <c r="F80" s="182"/>
      <c r="G80" s="146"/>
    </row>
    <row r="81" spans="1:8" x14ac:dyDescent="0.25">
      <c r="A81" s="176"/>
      <c r="B81" s="191"/>
      <c r="C81" s="187"/>
      <c r="D81" s="91"/>
      <c r="E81" s="92"/>
      <c r="F81" s="183"/>
      <c r="G81" s="146"/>
    </row>
    <row r="82" spans="1:8" x14ac:dyDescent="0.25">
      <c r="A82" s="174">
        <v>2050</v>
      </c>
      <c r="B82" s="214"/>
      <c r="C82" s="185"/>
      <c r="D82" s="21"/>
      <c r="E82" s="21"/>
      <c r="F82" s="181"/>
      <c r="G82" s="146"/>
    </row>
    <row r="83" spans="1:8" x14ac:dyDescent="0.25">
      <c r="A83" s="175"/>
      <c r="B83" s="214"/>
      <c r="C83" s="186"/>
      <c r="D83" s="21"/>
      <c r="E83" s="21"/>
      <c r="F83" s="182"/>
      <c r="G83" s="146"/>
    </row>
    <row r="84" spans="1:8" x14ac:dyDescent="0.25">
      <c r="A84" s="175"/>
      <c r="B84" s="214"/>
      <c r="C84" s="186"/>
      <c r="D84" s="21"/>
      <c r="E84" s="21"/>
      <c r="F84" s="182"/>
      <c r="G84" s="146"/>
    </row>
    <row r="85" spans="1:8" ht="13" thickBot="1" x14ac:dyDescent="0.3">
      <c r="A85" s="177"/>
      <c r="B85" s="215"/>
      <c r="C85" s="188"/>
      <c r="D85" s="16"/>
      <c r="E85" s="16"/>
      <c r="F85" s="184"/>
      <c r="G85" s="146"/>
    </row>
    <row r="87" spans="1:8" ht="13" thickBot="1" x14ac:dyDescent="0.3"/>
    <row r="88" spans="1:8" ht="14.5" thickBot="1" x14ac:dyDescent="0.35">
      <c r="A88" s="178" t="str">
        <f>IF('Instructions 说明'!L2="English","Optional Questions",IF('Instructions 说明'!L2="Chinese","可选问题"))</f>
        <v>Optional Questions</v>
      </c>
      <c r="B88" s="179"/>
      <c r="C88" s="179"/>
      <c r="D88" s="179"/>
      <c r="E88" s="179"/>
      <c r="F88" s="179"/>
      <c r="G88" s="179"/>
      <c r="H88" s="180"/>
    </row>
    <row r="89" spans="1:8" ht="13" thickBot="1" x14ac:dyDescent="0.3"/>
    <row r="90" spans="1:8" ht="50" x14ac:dyDescent="0.25">
      <c r="A90" s="8" t="str">
        <f>IF('Instructions 说明'!L2="English","What is the principal activity of your organization?",IF('Instructions 说明'!L2="Chinese","贵组织的主要活动是什么？"))</f>
        <v>What is the principal activity of your organization?</v>
      </c>
      <c r="B90" s="9" t="str">
        <f>IF('Instructions 说明'!L2="English","Which is the declared unit from your organization?",IF('Instructions 说明'!L2="Chinese","您所在组织申报单位是哪个？"))</f>
        <v>Which is the declared unit from your organization?</v>
      </c>
      <c r="C90" s="10" t="str">
        <f>IF('Instructions 说明'!L2="English","How many units did your organization declared in the period of the energy base line?",IF('Instructions 说明'!L2="Chinese","在能量基准线期间，贵组织有多少个单位进行了申报？"))</f>
        <v>How many units did your organization declared in the period of the energy base line?</v>
      </c>
    </row>
    <row r="91" spans="1:8" ht="13" thickBot="1" x14ac:dyDescent="0.3">
      <c r="A91" s="26"/>
      <c r="B91" s="27"/>
      <c r="C91" s="128"/>
      <c r="D91" s="28"/>
      <c r="E91" s="28"/>
    </row>
    <row r="93" spans="1:8" ht="13" thickBot="1" x14ac:dyDescent="0.3"/>
    <row r="94" spans="1:8" ht="37.5" x14ac:dyDescent="0.25">
      <c r="A94" s="8" t="str">
        <f>IF('Instructions 说明'!L2="English","Actual status of Energy Management System (ISO 50001)",IF('Instructions 说明'!L2="Chinese","能源管理体系的实际状态（ISO 50001）"))</f>
        <v>Actual status of Energy Management System (ISO 50001)</v>
      </c>
      <c r="B94" s="9" t="str">
        <f>IF('Instructions 说明'!L2="English","Does your Energy Management System is certified?",IF('Instructions 说明'!L2="Chinese","您的能源管理体系是否经过认证？"))</f>
        <v>Does your Energy Management System is certified?</v>
      </c>
      <c r="C94" s="9" t="str">
        <f>IF('Instructions 说明'!L2="English","Please describe the Scope of Work",IF('Instructions 说明'!L2="Chinese","请描述认证范围"))</f>
        <v>Please describe the Scope of Work</v>
      </c>
      <c r="D94" s="10" t="str">
        <f>IF('Instructions 说明'!L2="English","Which company provided the certificate",IF('Instructions 说明'!L2="Chinese","哪家公司提供的证书"))</f>
        <v>Which company provided the certificate</v>
      </c>
    </row>
    <row r="95" spans="1:8" ht="13" thickBot="1" x14ac:dyDescent="0.3">
      <c r="A95" s="130"/>
      <c r="B95" s="131"/>
      <c r="C95" s="131"/>
      <c r="D95" s="129"/>
    </row>
  </sheetData>
  <mergeCells count="52">
    <mergeCell ref="D16:H16"/>
    <mergeCell ref="B78:B81"/>
    <mergeCell ref="B82:B85"/>
    <mergeCell ref="A62:H62"/>
    <mergeCell ref="A35:H35"/>
    <mergeCell ref="B52:B59"/>
    <mergeCell ref="C52:C59"/>
    <mergeCell ref="B36:B43"/>
    <mergeCell ref="C36:C43"/>
    <mergeCell ref="B44:B51"/>
    <mergeCell ref="C44:C51"/>
    <mergeCell ref="A36:A43"/>
    <mergeCell ref="A44:A51"/>
    <mergeCell ref="A52:A59"/>
    <mergeCell ref="C27:C34"/>
    <mergeCell ref="A16:A17"/>
    <mergeCell ref="C16:C17"/>
    <mergeCell ref="B16:B17"/>
    <mergeCell ref="A18:A26"/>
    <mergeCell ref="A27:A34"/>
    <mergeCell ref="B18:B26"/>
    <mergeCell ref="C18:C26"/>
    <mergeCell ref="B10:C10"/>
    <mergeCell ref="B11:C11"/>
    <mergeCell ref="E9:H9"/>
    <mergeCell ref="A1:H1"/>
    <mergeCell ref="E2:H2"/>
    <mergeCell ref="E3:H3"/>
    <mergeCell ref="E4:H4"/>
    <mergeCell ref="A6:H6"/>
    <mergeCell ref="B2:C2"/>
    <mergeCell ref="A88:H88"/>
    <mergeCell ref="A14:H14"/>
    <mergeCell ref="F66:F69"/>
    <mergeCell ref="F70:F73"/>
    <mergeCell ref="F74:F77"/>
    <mergeCell ref="F82:F85"/>
    <mergeCell ref="F78:F81"/>
    <mergeCell ref="C66:C69"/>
    <mergeCell ref="C70:C73"/>
    <mergeCell ref="C74:C77"/>
    <mergeCell ref="C78:C81"/>
    <mergeCell ref="C82:C85"/>
    <mergeCell ref="B66:B69"/>
    <mergeCell ref="B70:B73"/>
    <mergeCell ref="B74:B77"/>
    <mergeCell ref="B27:B34"/>
    <mergeCell ref="A66:A69"/>
    <mergeCell ref="A70:A73"/>
    <mergeCell ref="A74:A77"/>
    <mergeCell ref="A78:A81"/>
    <mergeCell ref="A82:A85"/>
  </mergeCells>
  <dataValidations count="2">
    <dataValidation type="whole" operator="greaterThan" allowBlank="1" showInputMessage="1" showErrorMessage="1" sqref="B18:C18 B27:C32 B36:C41 B44:C49 B52:C57 C66:C85 C91" xr:uid="{3CB15AB6-D0BF-43D2-884C-5E58F2D4C724}">
      <formula1>-1</formula1>
    </dataValidation>
    <dataValidation type="whole" operator="greaterThan" allowBlank="1" showInputMessage="1" showErrorMessage="1" sqref="E11:G11" xr:uid="{5A1C1CBF-B785-43A4-8D6B-D1CEB70DA004}">
      <formula1>0</formula1>
    </dataValidation>
  </dataValidations>
  <hyperlinks>
    <hyperlink ref="E3" r:id="rId1" xr:uid="{DD272435-FB0F-42E8-92CE-00E8418C8FED}"/>
  </hyperlinks>
  <pageMargins left="0.7" right="0.7" top="0.75" bottom="0.75" header="0.3" footer="0.3"/>
  <pageSetup orientation="portrait"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xr:uid="{6BE1C3DD-2385-44CA-AE7D-0B8F0D8D198C}">
          <x14:formula1>
            <xm:f>'Data Validation Tab'!$G$1:$G$9</xm:f>
          </x14:formula1>
          <xm:sqref>D18:D34 D36:D59</xm:sqref>
        </x14:dataValidation>
        <x14:dataValidation type="list" allowBlank="1" showInputMessage="1" showErrorMessage="1" xr:uid="{6752264A-AA90-4261-A8B2-0209D80099E6}">
          <x14:formula1>
            <xm:f>'Data Validation Tab'!$F$1:$F$7</xm:f>
          </x14:formula1>
          <xm:sqref>D66:D85 E18:E34 E36:E59</xm:sqref>
        </x14:dataValidation>
        <x14:dataValidation type="list" allowBlank="1" showInputMessage="1" showErrorMessage="1" xr:uid="{73C5671A-3817-4932-91EB-F48E531FBE04}">
          <x14:formula1>
            <xm:f>'Data Validation Tab'!$I$1:$I$14</xm:f>
          </x14:formula1>
          <xm:sqref>H18:H34 H36:H59</xm:sqref>
        </x14:dataValidation>
        <x14:dataValidation type="list" allowBlank="1" showInputMessage="1" showErrorMessage="1" xr:uid="{1110A6BA-F10D-491B-A859-A1F69175CD16}">
          <x14:formula1>
            <xm:f>'Data Validation Tab'!$J$1:$J$3</xm:f>
          </x14:formula1>
          <xm:sqref>A95</xm:sqref>
        </x14:dataValidation>
        <x14:dataValidation type="list" allowBlank="1" showInputMessage="1" showErrorMessage="1" xr:uid="{F5CBB09D-8E8C-4C01-88D2-D1816276F98B}">
          <x14:formula1>
            <xm:f>'Data Validation Tab'!$K$1:$K$3</xm:f>
          </x14:formula1>
          <xm:sqref>B95</xm:sqref>
        </x14:dataValidation>
        <x14:dataValidation type="list" allowBlank="1" showInputMessage="1" showErrorMessage="1" xr:uid="{5FD83313-0974-4ABE-8E49-42FE2EFFBA6F}">
          <x14:formula1>
            <xm:f>'Data Validation Tab'!$AM$1:$AM$8</xm:f>
          </x14:formula1>
          <xm:sqref>E66:E85</xm:sqref>
        </x14:dataValidation>
        <x14:dataValidation type="list" allowBlank="1" showInputMessage="1" showErrorMessage="1" xr:uid="{70661B6C-86E3-4945-9E5E-3968DD221EF8}">
          <x14:formula1>
            <xm:f>'Data Validation Tab'!$C$1:$C$2</xm:f>
          </x14:formula1>
          <xm:sqref>D11</xm:sqref>
        </x14:dataValidation>
        <x14:dataValidation type="list" allowBlank="1" showInputMessage="1" showErrorMessage="1" xr:uid="{F8C80042-3826-4C31-A284-DB02B0EF8896}">
          <x14:formula1>
            <xm:f>'Data Validation Tab'!$C$1:$C$3</xm:f>
          </x14:formula1>
          <xm:sqref>A11</xm:sqref>
        </x14:dataValidation>
        <x14:dataValidation type="list" allowBlank="1" showInputMessage="1" showErrorMessage="1" xr:uid="{221A7880-56DA-49E6-ACA5-E5B8BC6FEA02}">
          <x14:formula1>
            <xm:f>'Data Validation Tab'!$D$1:$D$5</xm:f>
          </x14:formula1>
          <xm:sqref>B11:C11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1A8CE-E4BC-4BD5-80BF-4FDA9029EE4A}">
  <sheetPr codeName="Sheet2"/>
  <dimension ref="A1:L34"/>
  <sheetViews>
    <sheetView zoomScale="82" zoomScaleNormal="82" workbookViewId="0">
      <selection activeCell="E36" sqref="E36"/>
    </sheetView>
  </sheetViews>
  <sheetFormatPr defaultColWidth="8.7265625" defaultRowHeight="12.5" x14ac:dyDescent="0.25"/>
  <cols>
    <col min="1" max="1" width="29" style="5" customWidth="1"/>
    <col min="2" max="2" width="24.1796875" style="5" customWidth="1"/>
    <col min="3" max="3" width="25.26953125" style="5" customWidth="1"/>
    <col min="4" max="4" width="20.1796875" style="5" customWidth="1"/>
    <col min="5" max="5" width="24.54296875" style="5" customWidth="1"/>
    <col min="6" max="6" width="25.90625" style="5" customWidth="1"/>
    <col min="7" max="7" width="32" style="5" customWidth="1"/>
    <col min="8" max="8" width="16.26953125" style="5" customWidth="1"/>
    <col min="9" max="9" width="16.54296875" style="5" customWidth="1"/>
    <col min="10" max="10" width="16.453125" style="5" customWidth="1"/>
    <col min="11" max="11" width="16.26953125" style="5" customWidth="1"/>
    <col min="12" max="16384" width="8.7265625" style="5"/>
  </cols>
  <sheetData>
    <row r="1" spans="1:12" ht="14.5" thickBot="1" x14ac:dyDescent="0.35">
      <c r="A1" s="178" t="str">
        <f>IF('Instructions 说明'!L2="English","Global Questions for GHG",IF('Instructions 说明'!L2="Chinese","温室气体全球问题"))</f>
        <v>Global Questions for GHG</v>
      </c>
      <c r="B1" s="179"/>
      <c r="C1" s="179"/>
      <c r="D1" s="179"/>
      <c r="E1" s="179"/>
      <c r="F1" s="179"/>
      <c r="G1" s="180"/>
      <c r="I1"/>
      <c r="J1"/>
      <c r="K1"/>
    </row>
    <row r="3" spans="1:12" x14ac:dyDescent="0.25">
      <c r="A3" s="5" t="str">
        <f>IF('Instructions 说明'!L2="English","Initial date for GHG data",IF('Instructions 说明'!L2="Chinese","温室气体数据的初始日期"))</f>
        <v>Initial date for GHG data</v>
      </c>
      <c r="B3" s="14">
        <f>'Energy Consumption Global全球能源消耗'!B7</f>
        <v>44562</v>
      </c>
    </row>
    <row r="4" spans="1:12" x14ac:dyDescent="0.25">
      <c r="A4" s="5" t="str">
        <f>IF('Instructions 说明'!L2="English","End date for GHG data",IF('Instructions 说明'!L2="Chinese","温室气体数据的结束日期"))</f>
        <v>End date for GHG data</v>
      </c>
      <c r="B4" s="14">
        <f>'Energy Consumption Global全球能源消耗'!B8</f>
        <v>44926</v>
      </c>
    </row>
    <row r="5" spans="1:12" ht="13" thickBot="1" x14ac:dyDescent="0.3">
      <c r="B5" s="14"/>
    </row>
    <row r="6" spans="1:12" ht="50" x14ac:dyDescent="0.25">
      <c r="A6" s="77" t="str">
        <f>IF('Instructions 说明'!L2="English","Do you calculate Greenhouse gas (GHG) emissions? ",IF('Instructions 说明'!L2="Chinese","您计算了温室气体排放量吗？"))</f>
        <v xml:space="preserve">Do you calculate Greenhouse gas (GHG) emissions? </v>
      </c>
      <c r="B6" s="77" t="str">
        <f>IF('Instructions 说明'!L2="English","According to which guideline?",IF('Instructions 说明'!L2="Chinese","根据哪个指南？"))</f>
        <v>According to which guideline?</v>
      </c>
      <c r="C6" s="77" t="str">
        <f>IF('Instructions 说明'!L2="English","What were your organizations gross global Scope 1 emissions in metric Tons CO2 e?",IF('Instructions 说明'!L2="Chinese","您的组织的全球范围1排放总量是多少（单位：公吨二氧化碳当量）"))</f>
        <v>What were your organizations gross global Scope 1 emissions in metric Tons CO2 e?</v>
      </c>
      <c r="D6" s="85" t="str">
        <f>IF('Instructions 说明'!L2="English","For scope 2, are your calculations location or market based?",IF('Instructions 说明'!L2="Chinese","对于范围2，您的计算是基于位置还是基于市场？"))</f>
        <v>For scope 2, are your calculations location or market based?</v>
      </c>
      <c r="E6" s="77" t="str">
        <f>IF('Instructions 说明'!L2="English","What were your organizations gross global Scope 2 emissions in metric Tons CO2e?",IF('Instructions 说明'!L2="Chinese","您的组织的全球范围2排放总量是多少（单位：公吨二氧化碳当量）"))</f>
        <v>What were your organizations gross global Scope 2 emissions in metric Tons CO2e?</v>
      </c>
      <c r="F6" s="77" t="str">
        <f>IF('Instructions 说明'!L2="English","Did you have an emissions target that was active in the reporting year?",IF('Instructions 说明'!L2="Chinese","在报告年度，您是否有现行的排放目标？"))</f>
        <v>Did you have an emissions target that was active in the reporting year?</v>
      </c>
      <c r="G6" s="77" t="str">
        <f>IF('Instructions 说明'!L2="English","In case you didn't have an emissions target, explain how this will change in the next 5 years",IF('Instructions 说明'!L2="Chinese","如果您还没有排放目标，请解释未来5年将会发生的变化"))</f>
        <v>In case you didn't have an emissions target, explain how this will change in the next 5 years</v>
      </c>
      <c r="I6"/>
      <c r="J6"/>
      <c r="K6"/>
      <c r="L6"/>
    </row>
    <row r="7" spans="1:12" x14ac:dyDescent="0.25">
      <c r="A7" s="86"/>
      <c r="B7" s="86"/>
      <c r="C7" s="111"/>
      <c r="D7" s="86"/>
      <c r="E7" s="111"/>
      <c r="F7" s="86"/>
      <c r="G7" s="86"/>
      <c r="H7"/>
      <c r="I7"/>
      <c r="J7"/>
      <c r="K7"/>
      <c r="L7"/>
    </row>
    <row r="8" spans="1:12" x14ac:dyDescent="0.25">
      <c r="G8" s="101"/>
    </row>
    <row r="9" spans="1:12" ht="13" thickBot="1" x14ac:dyDescent="0.3"/>
    <row r="10" spans="1:12" ht="14.5" thickBot="1" x14ac:dyDescent="0.35">
      <c r="A10" s="178" t="str">
        <f>IF('Instructions 说明'!L2="English","Optional Questions for Organizations who have GHG Reduction Targets",IF('Instructions 说明'!L2="Chinese","针对有温室气体减排目标的组织的可选问题"))</f>
        <v>Optional Questions for Organizations who have GHG Reduction Targets</v>
      </c>
      <c r="B10" s="179"/>
      <c r="C10" s="179"/>
      <c r="D10" s="179"/>
      <c r="E10" s="179"/>
      <c r="F10" s="179"/>
      <c r="G10" s="179"/>
    </row>
    <row r="12" spans="1:12" ht="13" thickBot="1" x14ac:dyDescent="0.3"/>
    <row r="13" spans="1:12" ht="25.5" thickBot="1" x14ac:dyDescent="0.3">
      <c r="A13" s="104" t="str">
        <f>IF('Instructions 说明'!L2="English","Type of targets",IF('Instructions 说明'!L2="Chinese","目标类型"))</f>
        <v>Type of targets</v>
      </c>
      <c r="B13" s="105" t="str">
        <f>IF('Instructions 说明'!L2="English","Year target was set",IF('Instructions 说明'!L2="Chinese","哪年设定的目标"))</f>
        <v>Year target was set</v>
      </c>
      <c r="C13" s="105" t="str">
        <f>IF('Instructions 说明'!L2="English","target coverage",IF('Instructions 说明'!L2="Chinese","目标覆盖范围"))</f>
        <v>target coverage</v>
      </c>
      <c r="D13" s="105" t="str">
        <f>IF('Instructions 说明'!L2="English","target scope (s)",IF('Instructions 说明'!L2="Chinese","目标范围"))</f>
        <v>target scope (s)</v>
      </c>
      <c r="E13" s="105" t="str">
        <f>IF('Instructions 说明'!L2="English","Target base year",IF('Instructions 说明'!L2="Chinese","目标基准年"))</f>
        <v>Target base year</v>
      </c>
      <c r="F13" s="105" t="str">
        <f>IF('Instructions 说明'!L2="English","Covered emissions in base year (MT CO2e)",IF('Instructions 说明'!L2="Chinese","基准年的覆盖排放量 （单位：公吨二氧化碳当量）"))</f>
        <v>Covered emissions in base year (MT CO2e)</v>
      </c>
      <c r="G13" s="106" t="str">
        <f>IF('Instructions 说明'!L2="English","Covered emissions in base year (%)",IF('Instructions 说明'!L2="Chinese","基准年的覆盖排放量%"))</f>
        <v>Covered emissions in base year (%)</v>
      </c>
    </row>
    <row r="14" spans="1:12" x14ac:dyDescent="0.25">
      <c r="A14" s="102"/>
      <c r="B14" s="102"/>
      <c r="C14" s="102"/>
      <c r="D14" s="102"/>
      <c r="E14" s="102"/>
      <c r="F14" s="102"/>
      <c r="G14" s="103"/>
    </row>
    <row r="16" spans="1:12" ht="13" thickBot="1" x14ac:dyDescent="0.3"/>
    <row r="17" spans="1:11" ht="38" thickBot="1" x14ac:dyDescent="0.3">
      <c r="A17" s="104" t="str">
        <f>IF('Instructions 说明'!L2="English","Target year",IF('Instructions 说明'!L2="Chinese","目标年"))</f>
        <v>Target year</v>
      </c>
      <c r="B17" s="105" t="str">
        <f>IF('Instructions 说明'!L2="English","Targeted reduction from base year (%)",IF('Instructions 说明'!L2="Chinese","基于基准年的目标减排%"))</f>
        <v>Targeted reduction from base year (%)</v>
      </c>
      <c r="C17" s="105" t="str">
        <f>IF('Instructions 说明'!L2="English","Covered emissions in reporting year ( MT CO2)",IF('Instructions 说明'!L2="Chinese","基准年的覆盖排放量 （单位：公吨二氧化碳当量）"))</f>
        <v>Covered emissions in reporting year ( MT CO2)</v>
      </c>
      <c r="D17" s="105" t="str">
        <f>IF('Instructions 说明'!L2="English","Is this a science-based target?",IF('Instructions 说明'!L2="Chinese","这是一个基于科学的目标吗？"))</f>
        <v>Is this a science-based target?</v>
      </c>
      <c r="E17" s="105" t="str">
        <f>IF('Instructions 说明'!L2="English","Target ambition alignment with Paris Agreement?",IF('Instructions 说明'!L2="Chinese","目标雄心是否与《巴黎协定》一致？"))</f>
        <v>Target ambition alignment with Paris Agreement?</v>
      </c>
      <c r="F17" s="223" t="str">
        <f>IF('Instructions 说明'!L2="English","Please provide any other relevant details from this target",IF('Instructions 说明'!L2="Chinese","请提供此目标相关的任何其他详细信息"))</f>
        <v>Please provide any other relevant details from this target</v>
      </c>
      <c r="G17" s="224"/>
    </row>
    <row r="18" spans="1:11" x14ac:dyDescent="0.25">
      <c r="A18" s="102"/>
      <c r="B18" s="103"/>
      <c r="C18" s="107"/>
      <c r="D18" s="133"/>
      <c r="E18" s="155"/>
      <c r="F18" s="225"/>
      <c r="G18" s="226"/>
    </row>
    <row r="22" spans="1:11" x14ac:dyDescent="0.25">
      <c r="H22"/>
      <c r="I22"/>
      <c r="J22"/>
      <c r="K22"/>
    </row>
    <row r="23" spans="1:11" ht="14.5" thickBot="1" x14ac:dyDescent="0.35">
      <c r="A23" s="178" t="str">
        <f>IF('Instructions 说明'!L2="English","Global Questions for Scrap",IF('Instructions 说明'!L2="Chinese","全球废料问题"))</f>
        <v>Global Questions for Scrap</v>
      </c>
      <c r="B23" s="179"/>
      <c r="C23" s="179"/>
      <c r="D23" s="179"/>
      <c r="E23" s="179"/>
      <c r="F23" s="179"/>
      <c r="G23" s="180"/>
      <c r="H23"/>
      <c r="I23"/>
      <c r="J23"/>
      <c r="K23"/>
    </row>
    <row r="25" spans="1:11" x14ac:dyDescent="0.25">
      <c r="A25" s="5" t="str">
        <f>IF('Instructions 说明'!L2="English","Initial date for scrap data",IF('Instructions 说明'!L2="Chinese","废料数据的初始日期"))</f>
        <v>Initial date for scrap data</v>
      </c>
      <c r="B25" s="14">
        <f>'Energy Consumption Global全球能源消耗'!B7</f>
        <v>44562</v>
      </c>
    </row>
    <row r="26" spans="1:11" x14ac:dyDescent="0.25">
      <c r="A26" s="5" t="str">
        <f>IF('Instructions 说明'!L2="English","End date for scrap data",IF('Instructions 说明'!L2="Chinese","废料数据的结束日期"))</f>
        <v>End date for scrap data</v>
      </c>
      <c r="B26" s="14">
        <f>'Energy Consumption Global全球能源消耗'!B8</f>
        <v>44926</v>
      </c>
    </row>
    <row r="27" spans="1:11" ht="13" thickBot="1" x14ac:dyDescent="0.3"/>
    <row r="28" spans="1:11" ht="50" x14ac:dyDescent="0.25">
      <c r="A28" s="82" t="str">
        <f>IF('Instructions 说明'!L2="English","Do you know an average on your products secondary materials?",IF('Instructions 说明'!L2="Chinese","您知道您的产品二次材料的平均值吗？"))</f>
        <v>Do you know an average on your products secondary materials?</v>
      </c>
      <c r="B28" s="82" t="str">
        <f>IF('Instructions 说明'!L2="English","Please share an average on your products pre-consumer material %",IF('Instructions 说明'!L2="Chinese","请分享您的产品消费前材料的平均值%"))</f>
        <v>Please share an average on your products pre-consumer material %</v>
      </c>
      <c r="C28" s="82" t="str">
        <f>IF('Instructions 说明'!L2="English","Please share an average on your products post-consumer material %",IF('Instructions 说明'!L2="Chinese","请分享您的产品消费后材料的平均值%"))</f>
        <v>Please share an average on your products post-consumer material %</v>
      </c>
      <c r="D28" s="82" t="str">
        <f>IF('Instructions 说明'!L2="English","Please share an average on your products re-utilization material %",IF('Instructions 说明'!L2="Chinese","请分享您的产品再利用材料的平均值%"))</f>
        <v>Please share an average on your products re-utilization material %</v>
      </c>
      <c r="E28"/>
      <c r="F28"/>
      <c r="G28"/>
      <c r="K28"/>
    </row>
    <row r="29" spans="1:11" x14ac:dyDescent="0.25">
      <c r="A29" s="86"/>
      <c r="B29" s="108"/>
      <c r="C29" s="108"/>
      <c r="D29" s="108"/>
      <c r="E29"/>
      <c r="F29"/>
      <c r="G29"/>
      <c r="K29"/>
    </row>
    <row r="30" spans="1:11" x14ac:dyDescent="0.25">
      <c r="K30"/>
    </row>
    <row r="31" spans="1:11" x14ac:dyDescent="0.25">
      <c r="K31"/>
    </row>
    <row r="32" spans="1:11" ht="13" thickBot="1" x14ac:dyDescent="0.3"/>
    <row r="33" spans="1:7" ht="50" x14ac:dyDescent="0.25">
      <c r="A33" s="82" t="str">
        <f>IF('Instructions 说明'!L2="English","Do you produce plastics?",IF('Instructions 说明'!L2="Chinese","您生产塑料吗？"))</f>
        <v>Do you produce plastics?</v>
      </c>
      <c r="B33" s="82" t="str">
        <f>IF('Instructions 说明'!L2="English","Please share an average on the filler content %",IF('Instructions 说明'!L2="Chinese","请分享填料含量平均值%"))</f>
        <v>Please share an average on the filler content %</v>
      </c>
      <c r="C33" s="82" t="str">
        <f>IF('Instructions 说明'!L2="English","Please share an average on the secondary filler content %",IF('Instructions 说明'!L2="Chinese","请分享二次填料含量平均值%"))</f>
        <v>Please share an average on the secondary filler content %</v>
      </c>
      <c r="D33" s="82" t="str">
        <f>IF('Instructions 说明'!L2="English","In case you produce plastics, do you know the fiber content?",IF('Instructions 说明'!L2="Chinese","如果您生产塑料，您知道纤维含量吗？"))</f>
        <v>In case you produce plastics, do you know the fiber content?</v>
      </c>
      <c r="E33" s="82" t="str">
        <f>IF('Instructions 说明'!L2="English","Please share an average on the fiber content %",IF('Instructions 说明'!L2="Chinese","请分享填料含量平均值%"))</f>
        <v>Please share an average on the fiber content %</v>
      </c>
      <c r="F33" s="82" t="str">
        <f>IF('Instructions 说明'!L2="English","Please share an average on the secondary fiber content %",IF('Instructions 说明'!L2="Chinese","请分享二次填料含量平均值%"))</f>
        <v>Please share an average on the secondary fiber content %</v>
      </c>
      <c r="G33"/>
    </row>
    <row r="34" spans="1:7" x14ac:dyDescent="0.25">
      <c r="A34" s="86"/>
      <c r="B34" s="132"/>
      <c r="C34" s="132"/>
      <c r="D34" s="86"/>
      <c r="E34" s="86"/>
      <c r="F34" s="86"/>
      <c r="G34"/>
    </row>
  </sheetData>
  <mergeCells count="5">
    <mergeCell ref="A1:G1"/>
    <mergeCell ref="A10:G10"/>
    <mergeCell ref="F17:G17"/>
    <mergeCell ref="A23:G23"/>
    <mergeCell ref="F18:G18"/>
  </mergeCells>
  <dataValidations count="1">
    <dataValidation type="whole" operator="greaterThan" allowBlank="1" showInputMessage="1" showErrorMessage="1" sqref="C7" xr:uid="{F7AD9D60-78AF-419F-9833-B046C94DD8F6}">
      <formula1>-1</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9">
        <x14:dataValidation type="list" allowBlank="1" showInputMessage="1" showErrorMessage="1" xr:uid="{DCE96B6A-CB97-45FB-B466-D476066AE2EE}">
          <x14:formula1>
            <xm:f>'Data Validation Tab'!$AR$1:$AR$7</xm:f>
          </x14:formula1>
          <xm:sqref>G7</xm:sqref>
        </x14:dataValidation>
        <x14:dataValidation type="list" allowBlank="1" showInputMessage="1" showErrorMessage="1" xr:uid="{59C6205D-38EB-4F4A-BBEE-F0B7013EB8D6}">
          <x14:formula1>
            <xm:f>'Data Validation Tab'!$AP$1:$AP$2</xm:f>
          </x14:formula1>
          <xm:sqref>D7</xm:sqref>
        </x14:dataValidation>
        <x14:dataValidation type="list" allowBlank="1" showInputMessage="1" showErrorMessage="1" xr:uid="{BB562C9B-79D6-4A34-815A-93BA380902D9}">
          <x14:formula1>
            <xm:f>'Data Validation Tab'!$AQ$1:$AQ$5</xm:f>
          </x14:formula1>
          <xm:sqref>F7</xm:sqref>
        </x14:dataValidation>
        <x14:dataValidation type="list" allowBlank="1" showInputMessage="1" showErrorMessage="1" xr:uid="{23E57808-6AD0-4284-8FFA-C24B04560C47}">
          <x14:formula1>
            <xm:f>'Data Validation Tab'!$AS$1:$AS$5</xm:f>
          </x14:formula1>
          <xm:sqref>A14</xm:sqref>
        </x14:dataValidation>
        <x14:dataValidation type="list" allowBlank="1" showInputMessage="1" showErrorMessage="1" xr:uid="{04710C55-172F-4863-ABC7-B310CE812302}">
          <x14:formula1>
            <xm:f>'Data Validation Tab'!$AJ$1:$AJ$7</xm:f>
          </x14:formula1>
          <xm:sqref>C14</xm:sqref>
        </x14:dataValidation>
        <x14:dataValidation type="list" allowBlank="1" showInputMessage="1" showErrorMessage="1" xr:uid="{13CA05BD-9ED1-4341-8C41-73D8AD7573D3}">
          <x14:formula1>
            <xm:f>'Data Validation Tab'!$AK$1:$AK$7</xm:f>
          </x14:formula1>
          <xm:sqref>D14</xm:sqref>
        </x14:dataValidation>
        <x14:dataValidation type="list" allowBlank="1" showInputMessage="1" showErrorMessage="1" xr:uid="{78459EE9-A730-4455-B914-6AE980E1D3DB}">
          <x14:formula1>
            <xm:f>'Data Validation Tab'!$AT$1:$AT$5</xm:f>
          </x14:formula1>
          <xm:sqref>D18</xm:sqref>
        </x14:dataValidation>
        <x14:dataValidation type="list" allowBlank="1" showInputMessage="1" showErrorMessage="1" xr:uid="{17CF8DE8-78D2-4515-9CC5-1EE96269C869}">
          <x14:formula1>
            <xm:f>'Data Validation Tab'!$AU$1:$AU$4</xm:f>
          </x14:formula1>
          <xm:sqref>E18</xm:sqref>
        </x14:dataValidation>
        <x14:dataValidation type="list" allowBlank="1" showInputMessage="1" showErrorMessage="1" xr:uid="{589BF9CD-1B35-4CB5-AE2F-3090892871B1}">
          <x14:formula1>
            <xm:f>'Data Validation Tab'!$C$1:$C$3</xm:f>
          </x14:formula1>
          <xm:sqref>A7 A29 A34 D34</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F21EE-E557-4117-A4CE-395D19C772DA}">
  <sheetPr codeName="Sheet3"/>
  <dimension ref="A2:W108"/>
  <sheetViews>
    <sheetView topLeftCell="A37" zoomScaleNormal="100" workbookViewId="0">
      <selection activeCell="J50" sqref="J50:J52"/>
    </sheetView>
  </sheetViews>
  <sheetFormatPr defaultColWidth="8.7265625" defaultRowHeight="12.5" x14ac:dyDescent="0.25"/>
  <cols>
    <col min="1" max="1" width="2.26953125" style="30" customWidth="1"/>
    <col min="2" max="2" width="9.81640625" style="30" customWidth="1"/>
    <col min="3" max="3" width="16.54296875" style="30" customWidth="1"/>
    <col min="4" max="4" width="26.7265625" style="30" customWidth="1"/>
    <col min="5" max="5" width="16.453125" style="30" hidden="1" customWidth="1"/>
    <col min="6" max="6" width="16" style="30" hidden="1" customWidth="1"/>
    <col min="7" max="7" width="30.7265625" style="30" customWidth="1"/>
    <col min="8" max="8" width="25.81640625" style="30" hidden="1" customWidth="1"/>
    <col min="9" max="9" width="23" style="30" hidden="1" customWidth="1"/>
    <col min="10" max="10" width="24.81640625" style="30" customWidth="1"/>
    <col min="11" max="11" width="35.453125" style="30" customWidth="1"/>
    <col min="12" max="12" width="13" style="30" customWidth="1"/>
    <col min="13" max="13" width="12.81640625" style="30" customWidth="1"/>
    <col min="14" max="14" width="25" style="30" customWidth="1"/>
    <col min="15" max="15" width="28" style="30" customWidth="1"/>
    <col min="16" max="16" width="31.81640625" style="30" customWidth="1"/>
    <col min="17" max="17" width="16.453125" style="30" hidden="1" customWidth="1"/>
    <col min="18" max="18" width="17.26953125" style="30" hidden="1" customWidth="1"/>
    <col min="19" max="19" width="14" style="30" hidden="1" customWidth="1"/>
    <col min="20" max="20" width="14.453125" style="30" hidden="1" customWidth="1"/>
    <col min="21" max="21" width="34.1796875" style="30" customWidth="1"/>
    <col min="22" max="22" width="35.81640625" style="30" customWidth="1"/>
    <col min="23" max="16384" width="8.7265625" style="30"/>
  </cols>
  <sheetData>
    <row r="2" spans="3:4" x14ac:dyDescent="0.25">
      <c r="C2" s="30" t="str">
        <f>IF('Instructions 说明'!$L$2="English", "General Instructions:", IF('Instructions 说明'!$L$2="Chinese", "总体说明："))</f>
        <v>General Instructions:</v>
      </c>
    </row>
    <row r="5" spans="3:4" x14ac:dyDescent="0.25">
      <c r="C5" s="30" t="str">
        <f>IF('Instructions 说明'!$L$2="English", "1. In order to make calculations, only cells in yellow have to be filled with your data", IF('Instructions 说明'!$L$2="Chinese", "1.为了进行计算，只有黄色的单元格必须填写数据"))</f>
        <v>1. In order to make calculations, only cells in yellow have to be filled with your data</v>
      </c>
    </row>
    <row r="6" spans="3:4" x14ac:dyDescent="0.25">
      <c r="C6" s="30" t="str">
        <f>IF('Instructions 说明'!$L$2="English", "2. For creating an energy baseline fom volume or mass state fuel:", IF('Instructions 说明'!$L$2="Chinese", "2.对于创建体积或质量状态燃料的能量基准线："))</f>
        <v>2. For creating an energy baseline fom volume or mass state fuel:</v>
      </c>
    </row>
    <row r="7" spans="3:4" x14ac:dyDescent="0.25">
      <c r="D7" s="30" t="str">
        <f>IF('Instructions 说明'!$L$2="English", "Option1: Insert your heat value obtained from invoices, these tend to vary each month, consider it for column O. You can use Table 1.1 for converting HV to TJ/M3 or TJ/Ton", IF('Instructions 说明'!$L$2="Chinese", "选项1：插入从发票中获得的热值，这些值每月都会有所不同，将其作为O列。您可以使用表1.1将热值转换为万亿焦耳/立方米（TJ/M3）或万亿焦耳/吨（TJ/Ton）"))</f>
        <v>Option1: Insert your heat value obtained from invoices, these tend to vary each month, consider it for column O. You can use Table 1.1 for converting HV to TJ/M3 or TJ/Ton</v>
      </c>
    </row>
    <row r="8" spans="3:4" x14ac:dyDescent="0.25">
      <c r="D8" s="30" t="str">
        <f>IF('Instructions 说明'!$L$2="English", "Option 2: Write the heat value and density (only for volume) from CDP tables, consider it for column V", IF('Instructions 说明'!$L$2="Chinese", "选项2：从CDP表中写入热值和密度（仅适用于体积），将其作为V列。"))</f>
        <v>Option 2: Write the heat value and density (only for volume) from CDP tables, consider it for column V</v>
      </c>
    </row>
    <row r="9" spans="3:4" x14ac:dyDescent="0.25">
      <c r="D9" s="30" t="str">
        <f>IF('Instructions 说明'!$L$2="English", "For any option write your monthly consumption and the unit in which you obtain/procure this fuel", IF('Instructions 说明'!$L$2="Chinese", "对于任何选项，请填写您的每月消耗量以及您获取/购买该燃料的单位。"))</f>
        <v>For any option write your monthly consumption and the unit in which you obtain/procure this fuel</v>
      </c>
    </row>
    <row r="10" spans="3:4" x14ac:dyDescent="0.25">
      <c r="D10" s="29" t="str">
        <f>IF('Instructions 说明'!$L$2="English", "Results can be found un column U and V", IF('Instructions 说明'!$L$2="Chinese", "结果可在U列和V列中找到。"))</f>
        <v>Results can be found un column U and V</v>
      </c>
    </row>
    <row r="11" spans="3:4" x14ac:dyDescent="0.25">
      <c r="D11" s="29"/>
    </row>
    <row r="12" spans="3:4" x14ac:dyDescent="0.25">
      <c r="C12" s="30" t="str">
        <f>IF('Instructions 说明'!$L$2="English", "3. For converting your consumption of any energy carrier bill into MWh, use Table 1.3.", IF('Instructions 说明'!$L$2="Chinese", "3.要将任何能源载体账单的消耗量转换为兆瓦时（MWh），请使用表1.3。"))</f>
        <v>3. For converting your consumption of any energy carrier bill into MWh, use Table 1.3.</v>
      </c>
    </row>
    <row r="13" spans="3:4" x14ac:dyDescent="0.25">
      <c r="D13" s="30" t="str">
        <f>IF('Instructions 说明'!$L$2="English", "Select the energy unit and write the amount ", IF('Instructions 说明'!$L$2="Chinese", "选择能量单位并写入数额"))</f>
        <v xml:space="preserve">Select the energy unit and write the amount </v>
      </c>
    </row>
    <row r="14" spans="3:4" x14ac:dyDescent="0.25">
      <c r="D14" s="29" t="str">
        <f>IF('Instructions 说明'!$L$2="English", "Results can be found on column J ", IF('Instructions 说明'!$L$2="Chinese", "结果可在J列中找到。"))</f>
        <v xml:space="preserve">Results can be found on column J </v>
      </c>
    </row>
    <row r="15" spans="3:4" x14ac:dyDescent="0.25">
      <c r="C15" s="30" t="str">
        <f>IF('Instructions 说明'!$L$2="English", "4. For using any conversion of international system, use Table 2. ", IF('Instructions 说明'!$L$2="Chinese", "4.对于使用国际体系的任何转换，请使用表2。"))</f>
        <v xml:space="preserve">4. For using any conversion of international system, use Table 2. </v>
      </c>
    </row>
    <row r="16" spans="3:4" x14ac:dyDescent="0.25">
      <c r="D16" s="30" t="str">
        <f>IF('Instructions 说明'!$L$2="English", "Select the initial prefix and write the amount ", IF('Instructions 说明'!$L$2="Chinese", "选择初始前缀并写入数额"))</f>
        <v xml:space="preserve">Select the initial prefix and write the amount </v>
      </c>
    </row>
    <row r="17" spans="3:23" x14ac:dyDescent="0.25">
      <c r="D17" s="29" t="str">
        <f>IF('Instructions 说明'!$L$2="English", "Results can be found on column D and K", IF('Instructions 说明'!$L$2="Chinese", "结果可在D列和K列中找到。"))</f>
        <v>Results can be found on column D and K</v>
      </c>
    </row>
    <row r="18" spans="3:23" x14ac:dyDescent="0.25">
      <c r="C18" s="162" t="str">
        <f>IF('Instructions 说明'!$L$2="English", "5. For more guidelines on energy calculations you can use the attachments below Table 2", IF('Instructions 说明'!$L$2="Chinese", "5.有关能量计算的更多指南，您可以使用下面的附件表2。"))</f>
        <v>5. For more guidelines on energy calculations you can use the attachments below Table 2</v>
      </c>
      <c r="D18" s="29"/>
    </row>
    <row r="19" spans="3:23" x14ac:dyDescent="0.25">
      <c r="D19" s="29"/>
    </row>
    <row r="20" spans="3:23" x14ac:dyDescent="0.25">
      <c r="D20" s="29"/>
      <c r="J20" s="163"/>
    </row>
    <row r="21" spans="3:23" ht="10.5" customHeight="1" thickBot="1" x14ac:dyDescent="0.3"/>
    <row r="22" spans="3:23" ht="25" customHeight="1" x14ac:dyDescent="0.25">
      <c r="C22" s="227" t="str">
        <f>IF('Instructions 说明'!$L$2="English", "Table 1. Energy conversions", IF('Instructions 说明'!$L$2="Chinese", "表1. 能量转换"))</f>
        <v>Table 1. Energy conversions</v>
      </c>
      <c r="D22" s="228"/>
      <c r="E22" s="228"/>
      <c r="F22" s="228"/>
      <c r="G22" s="228"/>
      <c r="H22" s="228"/>
      <c r="I22" s="228"/>
      <c r="J22" s="228"/>
      <c r="K22" s="229"/>
      <c r="N22" s="227" t="str">
        <f>IF('Instructions 说明'!$L$2="English", "Table 3. Energy conversions: From volume", IF('Instructions 说明'!$L$2="Chinese", "表3. 能力转换：体积"))</f>
        <v>Table 3. Energy conversions: From volume</v>
      </c>
      <c r="O22" s="228"/>
      <c r="P22" s="228"/>
      <c r="Q22" s="228"/>
      <c r="R22" s="228"/>
      <c r="S22" s="228"/>
      <c r="T22" s="228"/>
      <c r="U22" s="228"/>
      <c r="V22" s="229"/>
    </row>
    <row r="23" spans="3:23" ht="25" customHeight="1" x14ac:dyDescent="0.25">
      <c r="C23" s="230" t="str">
        <f>IF('Instructions 说明'!$L$2="English", "For obtaining Heat Value and Density in the correct unit &amp; conversions for energy carriers", IF('Instructions 说明'!$L$2="Chinese", "用于获得热值和密度的正确单位以及能源载体的换算"))</f>
        <v>For obtaining Heat Value and Density in the correct unit &amp; conversions for energy carriers</v>
      </c>
      <c r="D23" s="231"/>
      <c r="E23" s="231"/>
      <c r="F23" s="231"/>
      <c r="G23" s="231"/>
      <c r="H23" s="231"/>
      <c r="I23" s="231"/>
      <c r="J23" s="231"/>
      <c r="K23" s="232"/>
      <c r="N23" s="235" t="str">
        <f>IF('Instructions 说明'!$L$2="English", "How do you procure/obtain this energy?", IF('Instructions 说明'!$L$2="Chinese", "你如何购买/获得这种能量？"))</f>
        <v>How do you procure/obtain this energy?</v>
      </c>
      <c r="O23" s="236"/>
      <c r="P23" s="126" t="s">
        <v>24</v>
      </c>
      <c r="Q23" s="236"/>
      <c r="R23" s="236"/>
      <c r="S23" s="236"/>
      <c r="T23" s="31"/>
      <c r="U23" s="32"/>
      <c r="V23" s="33"/>
    </row>
    <row r="24" spans="3:23" ht="28" customHeight="1" x14ac:dyDescent="0.25">
      <c r="C24" s="34"/>
      <c r="D24" s="35"/>
      <c r="E24" s="35"/>
      <c r="F24" s="35"/>
      <c r="G24" s="35"/>
      <c r="H24" s="35"/>
      <c r="I24" s="35"/>
      <c r="J24" s="35"/>
      <c r="K24" s="36"/>
      <c r="N24" s="37"/>
      <c r="O24" s="38"/>
      <c r="P24" s="38"/>
      <c r="Q24" s="38"/>
      <c r="R24" s="35"/>
      <c r="S24" s="35"/>
      <c r="T24" s="35"/>
      <c r="U24" s="115" t="str">
        <f>IF('Instructions 说明'!$L$2="English", "Write Heat Value in TJ/GG", IF('Instructions 说明'!$L$2="Chinese", "写入热值（TJ/GG）"))</f>
        <v>Write Heat Value in TJ/GG</v>
      </c>
      <c r="V24" s="116">
        <v>0</v>
      </c>
      <c r="W24" s="127" t="str">
        <f>IF('Instructions 说明'!$L$2="English", "Option 1: Use HV from invoice in TJ/M3, this has monthly variations change in column P", IF('Instructions 说明'!$L$2="Chinese", "选项1：使用发票中的热值（单位：TJ/M3），这在P列中有每月变化"))</f>
        <v>Option 1: Use HV from invoice in TJ/M3, this has monthly variations change in column P</v>
      </c>
    </row>
    <row r="25" spans="3:23" x14ac:dyDescent="0.25">
      <c r="C25" s="233" t="str">
        <f>IF('Instructions 说明'!$L$2="English", "Table 1.1 For Heat Value", IF('Instructions 说明'!$L$2="Chinese", "表1.1 热值"))</f>
        <v>Table 1.1 For Heat Value</v>
      </c>
      <c r="D25" s="234"/>
      <c r="E25" s="35"/>
      <c r="F25" s="35"/>
      <c r="G25" s="35"/>
      <c r="H25" s="35"/>
      <c r="I25" s="35"/>
      <c r="J25" s="35"/>
      <c r="K25" s="36"/>
      <c r="N25" s="37"/>
      <c r="O25" s="38"/>
      <c r="P25" s="38"/>
      <c r="Q25" s="38"/>
      <c r="R25" s="35"/>
      <c r="S25" s="35"/>
      <c r="T25" s="35"/>
      <c r="U25" s="156" t="str">
        <f>IF('Instructions 说明'!$L$2="English", "Write Density (kg/m3)", IF('Instructions 说明'!$L$2="Chinese", "写入密度（(kg/m3)）"))</f>
        <v>Write Density (kg/m3)</v>
      </c>
      <c r="V25" s="117">
        <v>0</v>
      </c>
      <c r="W25" s="127" t="str">
        <f>IF('Instructions 说明'!$L$2="English", "Option 2: Use HV from tables, density will be needed, according to location in can be LHV or HHV", IF('Instructions 说明'!$L$2="Chinese", "选项2：使用表中的HV，需要密度。根据位置，可以是较低热值或较高热值）"))</f>
        <v>Option 2: Use HV from tables, density will be needed, according to location in can be LHV or HHV</v>
      </c>
    </row>
    <row r="26" spans="3:23" ht="13" x14ac:dyDescent="0.3">
      <c r="C26" s="34"/>
      <c r="D26" s="35"/>
      <c r="E26" s="35"/>
      <c r="F26" s="35"/>
      <c r="G26" s="35"/>
      <c r="H26" s="35"/>
      <c r="I26" s="35"/>
      <c r="J26" s="35"/>
      <c r="K26" s="36"/>
      <c r="N26" s="37" t="str">
        <f>IF('Instructions 说明'!$L$2="English", "Timeline", IF('Instructions 说明'!$L$2="Chinese", "时间线"))</f>
        <v>Timeline</v>
      </c>
      <c r="O26" s="40" t="str">
        <f>IF('Instructions 说明'!$L$2="English", "Consumption", IF('Instructions 说明'!$L$2="Chinese", "时间线"))</f>
        <v>Consumption</v>
      </c>
      <c r="P26" s="40" t="s">
        <v>67</v>
      </c>
      <c r="Q26" s="40" t="s">
        <v>33</v>
      </c>
      <c r="R26" s="40" t="s">
        <v>25</v>
      </c>
      <c r="S26" s="41" t="s">
        <v>26</v>
      </c>
      <c r="T26" s="42" t="s">
        <v>27</v>
      </c>
      <c r="U26" s="41" t="s">
        <v>191</v>
      </c>
      <c r="V26" s="43" t="s">
        <v>192</v>
      </c>
      <c r="W26" s="39"/>
    </row>
    <row r="27" spans="3:23" ht="15" customHeight="1" x14ac:dyDescent="0.3">
      <c r="C27" s="44" t="str">
        <f>IF('Instructions 说明'!$L$2="English", "Energy Unit", IF('Instructions 说明'!$L$2="Chinese", " 能量单位"))</f>
        <v>Energy Unit</v>
      </c>
      <c r="D27" s="45" t="str">
        <f>IF('Instructions 说明'!$L$2="English", "Mass/Volume Unit", IF('Instructions 说明'!$L$2="Chinese", "质量/体积单位"))</f>
        <v>Mass/Volume Unit</v>
      </c>
      <c r="E27" s="46" t="s">
        <v>62</v>
      </c>
      <c r="F27" s="46" t="s">
        <v>39</v>
      </c>
      <c r="G27" s="45" t="str">
        <f>IF('Instructions 说明'!$L$2="English", "Amount to convert", IF('Instructions 说明'!$L$2="Chinese", "要转换的数额"))</f>
        <v>Amount to convert</v>
      </c>
      <c r="H27" s="237" t="s">
        <v>40</v>
      </c>
      <c r="I27" s="237"/>
      <c r="J27" s="237" t="str">
        <f>IF('Instructions 说明'!$L$2="English", "Converted amount", IF('Instructions 说明'!$L$2="Chinese", "转换后数额"))</f>
        <v>Converted amount</v>
      </c>
      <c r="K27" s="238"/>
      <c r="N27" s="164" t="s">
        <v>178</v>
      </c>
      <c r="O27" s="112"/>
      <c r="P27" s="114"/>
      <c r="Q27" s="48">
        <f>IF($P$23="bbl",0.159,IF($P$23="m3",1,IF($P$23="ft3",0.02832,IF($P$23="galus",0.003785,IF($P$23="galuk",0.004546,IF($P$23="l",0.001))))))</f>
        <v>1</v>
      </c>
      <c r="R27" s="41">
        <v>277.77800000000002</v>
      </c>
      <c r="S27" s="49">
        <f>O27*P27*Q27*R27</f>
        <v>0</v>
      </c>
      <c r="T27" s="49">
        <f t="shared" ref="T27:T38" si="0">O27*Q27*$V$24*R27*$V$25/1000000</f>
        <v>0</v>
      </c>
      <c r="U27" s="49">
        <f>S27</f>
        <v>0</v>
      </c>
      <c r="V27" s="50">
        <f>T27</f>
        <v>0</v>
      </c>
      <c r="W27" s="39"/>
    </row>
    <row r="28" spans="3:23" ht="13" x14ac:dyDescent="0.3">
      <c r="C28" s="34"/>
      <c r="D28" s="35"/>
      <c r="E28" s="35"/>
      <c r="F28" s="35"/>
      <c r="G28" s="35"/>
      <c r="H28" s="40" t="s">
        <v>14</v>
      </c>
      <c r="I28" s="40" t="s">
        <v>13</v>
      </c>
      <c r="J28" s="40" t="str">
        <f>IF('Instructions 说明'!$L$2="English", "Volume", IF('Instructions 说明'!$L$2="Chinese", "体积单位"))</f>
        <v>Volume</v>
      </c>
      <c r="K28" s="51" t="str">
        <f>IF('Instructions 说明'!$L$2="English", "Mass", IF('Instructions 说明'!$L$2="Chinese", "质量单位"))</f>
        <v>Mass</v>
      </c>
      <c r="N28" s="164" t="s">
        <v>179</v>
      </c>
      <c r="O28" s="112"/>
      <c r="P28" s="114"/>
      <c r="Q28" s="48">
        <f t="shared" ref="Q28:Q39" si="1">IF($P$23="bbl",0.159,IF($P$23="m3",1,IF($P$23="ft3",0.02832,IF($P$23="galus",0.003785,IF($P$23="galuk",0.004546,IF($P$23="l",0.001))))))</f>
        <v>1</v>
      </c>
      <c r="R28" s="41">
        <v>277.77800000000002</v>
      </c>
      <c r="S28" s="49">
        <f t="shared" ref="S28:S38" si="2">O28*P28*Q28*R28</f>
        <v>0</v>
      </c>
      <c r="T28" s="49">
        <f t="shared" si="0"/>
        <v>0</v>
      </c>
      <c r="U28" s="49">
        <f t="shared" ref="U28:U39" si="3">S28</f>
        <v>0</v>
      </c>
      <c r="V28" s="50">
        <f t="shared" ref="V28:V39" si="4">T28</f>
        <v>0</v>
      </c>
      <c r="W28" s="39"/>
    </row>
    <row r="29" spans="3:23" ht="13" x14ac:dyDescent="0.3">
      <c r="C29" s="34"/>
      <c r="D29" s="35"/>
      <c r="E29" s="35"/>
      <c r="F29" s="35"/>
      <c r="G29" s="35"/>
      <c r="H29" s="40" t="s">
        <v>55</v>
      </c>
      <c r="I29" s="40" t="s">
        <v>56</v>
      </c>
      <c r="J29" s="40" t="s">
        <v>55</v>
      </c>
      <c r="K29" s="51" t="s">
        <v>56</v>
      </c>
      <c r="N29" s="164" t="s">
        <v>180</v>
      </c>
      <c r="O29" s="112"/>
      <c r="P29" s="114"/>
      <c r="Q29" s="48">
        <f t="shared" si="1"/>
        <v>1</v>
      </c>
      <c r="R29" s="41">
        <v>277.77800000000002</v>
      </c>
      <c r="S29" s="49">
        <f t="shared" si="2"/>
        <v>0</v>
      </c>
      <c r="T29" s="49">
        <f t="shared" si="0"/>
        <v>0</v>
      </c>
      <c r="U29" s="49">
        <f t="shared" si="3"/>
        <v>0</v>
      </c>
      <c r="V29" s="50">
        <f t="shared" si="4"/>
        <v>0</v>
      </c>
      <c r="W29" s="39"/>
    </row>
    <row r="30" spans="3:23" ht="13" x14ac:dyDescent="0.3">
      <c r="C30" s="37" t="s">
        <v>12</v>
      </c>
      <c r="D30" s="113" t="s">
        <v>28</v>
      </c>
      <c r="E30" s="35">
        <f>IF(D30="g", 0.001055, IF(D30="lb", 2.32583774250441E-06, IF(D30="long ton", 1.03838582677165E-09, IF(D30="short ton", 1.16304707309007E-09, IF(D30="tonne", 0.000000001055)))))</f>
        <v>1.0549999999999999E-3</v>
      </c>
      <c r="F30" s="35" t="b">
        <f>IF(D30="bbl",6.63522012578616E-09,IF(D30="m3",0.000000001055,IF(D30="ft3",3.72528248587571E-08,IF(D30="galus",2.78731836195509E-07,IF(D30="galuk",2.32072151341839E-07,IF(D30="l",0.000001055))))))</f>
        <v>0</v>
      </c>
      <c r="G30" s="112"/>
      <c r="H30" s="47">
        <f>F30*G30</f>
        <v>0</v>
      </c>
      <c r="I30" s="47">
        <f>G30*E30</f>
        <v>0</v>
      </c>
      <c r="J30" s="47">
        <f>H30</f>
        <v>0</v>
      </c>
      <c r="K30" s="52">
        <f>I30</f>
        <v>0</v>
      </c>
      <c r="N30" s="164" t="s">
        <v>181</v>
      </c>
      <c r="O30" s="112"/>
      <c r="P30" s="114"/>
      <c r="Q30" s="48">
        <f t="shared" si="1"/>
        <v>1</v>
      </c>
      <c r="R30" s="41">
        <v>277.77800000000002</v>
      </c>
      <c r="S30" s="49">
        <f t="shared" si="2"/>
        <v>0</v>
      </c>
      <c r="T30" s="49">
        <f t="shared" si="0"/>
        <v>0</v>
      </c>
      <c r="U30" s="49">
        <f t="shared" si="3"/>
        <v>0</v>
      </c>
      <c r="V30" s="50">
        <f t="shared" si="4"/>
        <v>0</v>
      </c>
      <c r="W30" s="39"/>
    </row>
    <row r="31" spans="3:23" ht="13" x14ac:dyDescent="0.3">
      <c r="C31" s="37" t="s">
        <v>35</v>
      </c>
      <c r="D31" s="113" t="s">
        <v>28</v>
      </c>
      <c r="E31" s="35">
        <f>IF(D31="g", 0.000001, IF(D31="lb", 2.20458553791887E-08, IF(D31="long ton", 9.84251968503937E-13, IF(D31="short ton", 1.10241428728916E-12, IF(D31="tonne", 0.000000000001)))))</f>
        <v>9.9999999999999995E-7</v>
      </c>
      <c r="F31" s="35" t="b">
        <f>IF(D31="bbl",6.28930817610063E-12,IF(D31="m3",0.000000000001,IF(D31="ft3",3.53107344632768E-12,IF(D31="galus",2.64200792602378E-10,IF(D31="galuk",2.1997360316762E-10,IF(D31="l",0.000000001))))))</f>
        <v>0</v>
      </c>
      <c r="G31" s="112"/>
      <c r="H31" s="47">
        <f t="shared" ref="H31:H34" si="5">F31*G31</f>
        <v>0</v>
      </c>
      <c r="I31" s="47">
        <f t="shared" ref="I31:I34" si="6">G31*E31</f>
        <v>0</v>
      </c>
      <c r="J31" s="47">
        <f t="shared" ref="J31:J34" si="7">H31</f>
        <v>0</v>
      </c>
      <c r="K31" s="52">
        <f t="shared" ref="K31:K34" si="8">I31</f>
        <v>0</v>
      </c>
      <c r="N31" s="164" t="s">
        <v>182</v>
      </c>
      <c r="O31" s="112"/>
      <c r="P31" s="114"/>
      <c r="Q31" s="48">
        <f t="shared" si="1"/>
        <v>1</v>
      </c>
      <c r="R31" s="41">
        <v>277.77800000000002</v>
      </c>
      <c r="S31" s="49">
        <f t="shared" si="2"/>
        <v>0</v>
      </c>
      <c r="T31" s="49">
        <f t="shared" si="0"/>
        <v>0</v>
      </c>
      <c r="U31" s="49">
        <f t="shared" si="3"/>
        <v>0</v>
      </c>
      <c r="V31" s="50">
        <f t="shared" si="4"/>
        <v>0</v>
      </c>
      <c r="W31" s="39"/>
    </row>
    <row r="32" spans="3:23" ht="13" x14ac:dyDescent="0.3">
      <c r="C32" s="37" t="s">
        <v>36</v>
      </c>
      <c r="D32" s="113" t="s">
        <v>22</v>
      </c>
      <c r="E32" s="35" t="b">
        <f>IF(D32="g", 4.18410041841004E-06, IF(D32="lb", 9.22420727162708E-08, IF(D32="long ton",4.11820907323823E-12, IF(D32="short ton", 4.6126120807078E-12, IF(D32="tonne", 4.18410041841004E-12)))))</f>
        <v>0</v>
      </c>
      <c r="F32" s="35">
        <f>IF(D32="bbl",2.63150969711323E-11,IF(D32="m3",4.18410041841004E-12,IF(D32="ft3",1.47743658842162E-11,IF(D32="galus",1.10544264687187E-09,IF(D32="galuk",9.20391645052803E-10,IF(D32="l",4.18410041841004E-09))))))</f>
        <v>9.2039164505280302E-10</v>
      </c>
      <c r="G32" s="112"/>
      <c r="H32" s="47">
        <f t="shared" si="5"/>
        <v>0</v>
      </c>
      <c r="I32" s="47">
        <f t="shared" si="6"/>
        <v>0</v>
      </c>
      <c r="J32" s="47">
        <f t="shared" si="7"/>
        <v>0</v>
      </c>
      <c r="K32" s="52">
        <f t="shared" si="8"/>
        <v>0</v>
      </c>
      <c r="N32" s="164" t="s">
        <v>183</v>
      </c>
      <c r="O32" s="112"/>
      <c r="P32" s="114"/>
      <c r="Q32" s="48">
        <f t="shared" si="1"/>
        <v>1</v>
      </c>
      <c r="R32" s="41">
        <v>277.77800000000002</v>
      </c>
      <c r="S32" s="49">
        <f t="shared" si="2"/>
        <v>0</v>
      </c>
      <c r="T32" s="49">
        <f t="shared" si="0"/>
        <v>0</v>
      </c>
      <c r="U32" s="49">
        <f t="shared" si="3"/>
        <v>0</v>
      </c>
      <c r="V32" s="50">
        <f t="shared" si="4"/>
        <v>0</v>
      </c>
      <c r="W32" s="39"/>
    </row>
    <row r="33" spans="3:23" ht="13" x14ac:dyDescent="0.3">
      <c r="C33" s="53" t="s">
        <v>37</v>
      </c>
      <c r="D33" s="113" t="s">
        <v>24</v>
      </c>
      <c r="E33" s="35" t="b">
        <f>IF(D33="g", 29310, IF(D33="lb", 646.164021164021, IF(D33="long ton",0.0288484251968504, IF(D33="short ton", 0.0323117627604454, IF(D33="tonne", 0.02931)))))</f>
        <v>0</v>
      </c>
      <c r="F33" s="35">
        <f>IF(D33="bbl",0.184339622641509,IF(D33="m3",0.02931,IF(D33="ft3",0.103495762711864,IF(D33="galus",7.74372523117569,IF(D33="galuk",6.44742630884294,IF(D33="l",29.31))))))</f>
        <v>2.9309999999999999E-2</v>
      </c>
      <c r="G33" s="112"/>
      <c r="H33" s="47">
        <f t="shared" si="5"/>
        <v>0</v>
      </c>
      <c r="I33" s="47">
        <f t="shared" si="6"/>
        <v>0</v>
      </c>
      <c r="J33" s="47">
        <f t="shared" si="7"/>
        <v>0</v>
      </c>
      <c r="K33" s="52">
        <f t="shared" si="8"/>
        <v>0</v>
      </c>
      <c r="N33" s="164" t="s">
        <v>184</v>
      </c>
      <c r="O33" s="112"/>
      <c r="P33" s="114"/>
      <c r="Q33" s="48">
        <f t="shared" si="1"/>
        <v>1</v>
      </c>
      <c r="R33" s="41">
        <v>277.77800000000002</v>
      </c>
      <c r="S33" s="49">
        <f t="shared" si="2"/>
        <v>0</v>
      </c>
      <c r="T33" s="49">
        <f t="shared" si="0"/>
        <v>0</v>
      </c>
      <c r="U33" s="49">
        <f t="shared" si="3"/>
        <v>0</v>
      </c>
      <c r="V33" s="50">
        <f t="shared" si="4"/>
        <v>0</v>
      </c>
      <c r="W33" s="39"/>
    </row>
    <row r="34" spans="3:23" ht="13" x14ac:dyDescent="0.3">
      <c r="C34" s="53" t="s">
        <v>38</v>
      </c>
      <c r="D34" s="113" t="s">
        <v>31</v>
      </c>
      <c r="E34" s="35">
        <f>IF(D34="g", 41870, IF(D34="lb", 923.059964726631, IF(D34="long ton",0.0412106299212598, IF(D34="short ton", 0.0461580862087973, IF(D34="tonne", 0.04187)))))</f>
        <v>4.1869999999999997E-2</v>
      </c>
      <c r="F34" s="35" t="b">
        <f>IF(D34="bbl",0.263333333333333,IF(D34="m3",0.04187,IF(D34="ft3",0.14784604519774,IF(D34="galus",11.0620871862616,IF(D34="galuk",9.21029476462824,IF(D34="l",41.87))))))</f>
        <v>0</v>
      </c>
      <c r="G34" s="112"/>
      <c r="H34" s="47">
        <f t="shared" si="5"/>
        <v>0</v>
      </c>
      <c r="I34" s="47">
        <f t="shared" si="6"/>
        <v>0</v>
      </c>
      <c r="J34" s="47">
        <f t="shared" si="7"/>
        <v>0</v>
      </c>
      <c r="K34" s="52">
        <f t="shared" si="8"/>
        <v>0</v>
      </c>
      <c r="N34" s="164" t="s">
        <v>185</v>
      </c>
      <c r="O34" s="112"/>
      <c r="P34" s="114"/>
      <c r="Q34" s="48">
        <f t="shared" si="1"/>
        <v>1</v>
      </c>
      <c r="R34" s="41">
        <v>277.77800000000002</v>
      </c>
      <c r="S34" s="49">
        <f t="shared" si="2"/>
        <v>0</v>
      </c>
      <c r="T34" s="49">
        <f t="shared" si="0"/>
        <v>0</v>
      </c>
      <c r="U34" s="49">
        <f t="shared" si="3"/>
        <v>0</v>
      </c>
      <c r="V34" s="50">
        <f t="shared" si="4"/>
        <v>0</v>
      </c>
      <c r="W34" s="39"/>
    </row>
    <row r="35" spans="3:23" ht="13" x14ac:dyDescent="0.3">
      <c r="C35" s="37"/>
      <c r="D35" s="35"/>
      <c r="E35" s="35"/>
      <c r="F35" s="35"/>
      <c r="G35" s="35"/>
      <c r="H35" s="35"/>
      <c r="I35" s="35"/>
      <c r="J35" s="35"/>
      <c r="K35" s="36"/>
      <c r="N35" s="164" t="s">
        <v>186</v>
      </c>
      <c r="O35" s="112"/>
      <c r="P35" s="114"/>
      <c r="Q35" s="48">
        <f t="shared" si="1"/>
        <v>1</v>
      </c>
      <c r="R35" s="41">
        <v>277.77800000000002</v>
      </c>
      <c r="S35" s="49">
        <f t="shared" si="2"/>
        <v>0</v>
      </c>
      <c r="T35" s="49">
        <f t="shared" si="0"/>
        <v>0</v>
      </c>
      <c r="U35" s="49">
        <f t="shared" si="3"/>
        <v>0</v>
      </c>
      <c r="V35" s="50">
        <f t="shared" si="4"/>
        <v>0</v>
      </c>
      <c r="W35" s="39"/>
    </row>
    <row r="36" spans="3:23" ht="13" x14ac:dyDescent="0.3">
      <c r="C36" s="34"/>
      <c r="D36" s="35"/>
      <c r="E36" s="35"/>
      <c r="F36" s="35"/>
      <c r="G36" s="35"/>
      <c r="H36" s="35"/>
      <c r="I36" s="35"/>
      <c r="J36" s="35"/>
      <c r="K36" s="36"/>
      <c r="N36" s="164" t="s">
        <v>187</v>
      </c>
      <c r="O36" s="112"/>
      <c r="P36" s="114"/>
      <c r="Q36" s="48">
        <f t="shared" si="1"/>
        <v>1</v>
      </c>
      <c r="R36" s="41">
        <v>277.77800000000002</v>
      </c>
      <c r="S36" s="49">
        <f t="shared" si="2"/>
        <v>0</v>
      </c>
      <c r="T36" s="49">
        <f t="shared" si="0"/>
        <v>0</v>
      </c>
      <c r="U36" s="49">
        <f t="shared" si="3"/>
        <v>0</v>
      </c>
      <c r="V36" s="50">
        <f t="shared" si="4"/>
        <v>0</v>
      </c>
      <c r="W36" s="39"/>
    </row>
    <row r="37" spans="3:23" ht="13" x14ac:dyDescent="0.3">
      <c r="C37" s="233" t="str">
        <f>IF('Instructions 说明'!$L$2="English", "Table 1.2 For Density", IF('Instructions 说明'!$L$2="Chinese", "表1.2 密度"))</f>
        <v>Table 1.2 For Density</v>
      </c>
      <c r="D37" s="234"/>
      <c r="E37" s="35"/>
      <c r="F37" s="35"/>
      <c r="G37" s="35"/>
      <c r="H37" s="35"/>
      <c r="I37" s="35"/>
      <c r="J37" s="35"/>
      <c r="K37" s="36"/>
      <c r="N37" s="164" t="s">
        <v>188</v>
      </c>
      <c r="O37" s="112"/>
      <c r="P37" s="114"/>
      <c r="Q37" s="48">
        <f t="shared" si="1"/>
        <v>1</v>
      </c>
      <c r="R37" s="41">
        <v>277.77800000000002</v>
      </c>
      <c r="S37" s="49">
        <f t="shared" si="2"/>
        <v>0</v>
      </c>
      <c r="T37" s="49">
        <f t="shared" si="0"/>
        <v>0</v>
      </c>
      <c r="U37" s="49">
        <f t="shared" si="3"/>
        <v>0</v>
      </c>
      <c r="V37" s="50">
        <f t="shared" si="4"/>
        <v>0</v>
      </c>
      <c r="W37" s="39"/>
    </row>
    <row r="38" spans="3:23" ht="13" x14ac:dyDescent="0.3">
      <c r="C38" s="34"/>
      <c r="D38" s="35"/>
      <c r="E38" s="35"/>
      <c r="F38" s="35"/>
      <c r="G38" s="35"/>
      <c r="H38" s="35"/>
      <c r="I38" s="35"/>
      <c r="J38" s="140"/>
      <c r="K38" s="141"/>
      <c r="N38" s="164" t="s">
        <v>189</v>
      </c>
      <c r="O38" s="112"/>
      <c r="P38" s="114"/>
      <c r="Q38" s="48">
        <f t="shared" si="1"/>
        <v>1</v>
      </c>
      <c r="R38" s="41">
        <v>277.77800000000002</v>
      </c>
      <c r="S38" s="49">
        <f t="shared" si="2"/>
        <v>0</v>
      </c>
      <c r="T38" s="49">
        <f t="shared" si="0"/>
        <v>0</v>
      </c>
      <c r="U38" s="49">
        <f t="shared" si="3"/>
        <v>0</v>
      </c>
      <c r="V38" s="50">
        <f t="shared" si="4"/>
        <v>0</v>
      </c>
      <c r="W38" s="39"/>
    </row>
    <row r="39" spans="3:23" ht="13.5" thickBot="1" x14ac:dyDescent="0.35">
      <c r="C39" s="54" t="str">
        <f>IF('Instructions 说明'!$L$2="English", "Mass Unit", IF('Instructions 说明'!$L$2="Chinese", "质量单位"))</f>
        <v>Mass Unit</v>
      </c>
      <c r="D39" s="46" t="str">
        <f>IF('Instructions 说明'!$L$2="English", "Volume Unit", IF('Instructions 说明'!$L$2="Chinese", "体积单位"))</f>
        <v>Volume Unit</v>
      </c>
      <c r="E39" s="46" t="s">
        <v>57</v>
      </c>
      <c r="F39" s="46"/>
      <c r="G39" s="35"/>
      <c r="H39" s="46"/>
      <c r="I39" s="46" t="s">
        <v>40</v>
      </c>
      <c r="J39" s="153" t="str">
        <f>IF('Instructions 说明'!$L$2="English", "Amount to convert", IF('Instructions 说明'!$L$2="Chinese", "要转换的数额"))</f>
        <v>Amount to convert</v>
      </c>
      <c r="K39" s="100" t="str">
        <f>IF('Instructions 说明'!$L$2="English", "Converted amount", IF('Instructions 说明'!$L$2="Chinese", "转换后数额"))</f>
        <v>Converted amount</v>
      </c>
      <c r="N39" s="165" t="s">
        <v>190</v>
      </c>
      <c r="O39" s="123">
        <f>SUM(O27:O38)</f>
        <v>0</v>
      </c>
      <c r="P39" s="122"/>
      <c r="Q39" s="125">
        <f t="shared" si="1"/>
        <v>1</v>
      </c>
      <c r="R39" s="97">
        <v>277.77800000000002</v>
      </c>
      <c r="S39" s="123">
        <f>SUM(S27:S38)</f>
        <v>0</v>
      </c>
      <c r="T39" s="123">
        <f>SUM(T27:T38)</f>
        <v>0</v>
      </c>
      <c r="U39" s="123">
        <f t="shared" si="3"/>
        <v>0</v>
      </c>
      <c r="V39" s="124">
        <f t="shared" si="4"/>
        <v>0</v>
      </c>
      <c r="W39" s="39"/>
    </row>
    <row r="40" spans="3:23" x14ac:dyDescent="0.25">
      <c r="C40" s="34"/>
      <c r="D40" s="35"/>
      <c r="E40" s="35"/>
      <c r="F40" s="35"/>
      <c r="G40" s="35"/>
      <c r="H40" s="35"/>
      <c r="I40" s="35"/>
      <c r="J40" s="35"/>
      <c r="K40" s="36"/>
      <c r="N40" s="55"/>
      <c r="O40" s="55"/>
      <c r="P40" s="55"/>
      <c r="Q40" s="55"/>
      <c r="R40" s="55"/>
      <c r="S40" s="55"/>
      <c r="T40" s="55"/>
      <c r="U40" s="55"/>
      <c r="V40" s="55"/>
    </row>
    <row r="41" spans="3:23" ht="13" thickBot="1" x14ac:dyDescent="0.3">
      <c r="C41" s="37" t="s">
        <v>58</v>
      </c>
      <c r="D41" s="113" t="s">
        <v>24</v>
      </c>
      <c r="E41" s="35">
        <f>IF(D41="bbl",0.159,IF(D41="m3",1,IF(D41="ft3",0.02832,IF(D41="galus",0.003785,IF(D41="galuk",0.004546,IF(D41="l",0.001))))))</f>
        <v>1</v>
      </c>
      <c r="F41" s="35"/>
      <c r="G41" s="35"/>
      <c r="H41" s="35"/>
      <c r="I41" s="56">
        <f>J41/E41</f>
        <v>0</v>
      </c>
      <c r="J41" s="112"/>
      <c r="K41" s="50">
        <f>I41</f>
        <v>0</v>
      </c>
      <c r="N41" s="55"/>
      <c r="O41" s="55"/>
      <c r="P41" s="55"/>
      <c r="Q41" s="55"/>
      <c r="R41" s="55"/>
      <c r="S41" s="55"/>
      <c r="T41" s="55"/>
      <c r="U41" s="55"/>
      <c r="V41" s="55"/>
    </row>
    <row r="42" spans="3:23" ht="24.65" customHeight="1" x14ac:dyDescent="0.25">
      <c r="C42" s="37" t="s">
        <v>29</v>
      </c>
      <c r="D42" s="113" t="s">
        <v>20</v>
      </c>
      <c r="E42" s="35">
        <f>IF(D42="bbl",0.350529100529101,IF(D42="m3",2.20458553791887,IF(D42="ft3",0.0624338624338624,IF(D42="galus",0.00834435626102293,IF(D42="galuk",0.0100220458553792,IF(D42="l",0.00220458553791887))))))</f>
        <v>6.2433862433862397E-2</v>
      </c>
      <c r="F42" s="35"/>
      <c r="G42" s="35"/>
      <c r="H42" s="35"/>
      <c r="I42" s="56">
        <f>J42/E42</f>
        <v>0</v>
      </c>
      <c r="J42" s="112"/>
      <c r="K42" s="50">
        <f>I42</f>
        <v>0</v>
      </c>
      <c r="N42" s="227" t="str">
        <f>IF('Instructions 说明'!$L$2="English", "Table 4. Energy conversions: From mass", IF('Instructions 说明'!$L$2="Chinese", "表 4. 能量转换：来自质量"))</f>
        <v>Table 4. Energy conversions: From mass</v>
      </c>
      <c r="O42" s="228"/>
      <c r="P42" s="228"/>
      <c r="Q42" s="228"/>
      <c r="R42" s="228"/>
      <c r="S42" s="228"/>
      <c r="T42" s="228"/>
      <c r="U42" s="228"/>
      <c r="V42" s="229"/>
    </row>
    <row r="43" spans="3:23" ht="25.5" customHeight="1" x14ac:dyDescent="0.25">
      <c r="C43" s="34"/>
      <c r="D43" s="35"/>
      <c r="E43" s="35"/>
      <c r="F43" s="35"/>
      <c r="G43" s="35"/>
      <c r="H43" s="35"/>
      <c r="I43" s="35"/>
      <c r="J43" s="35"/>
      <c r="K43" s="36"/>
      <c r="N43" s="235" t="str">
        <f>IF('Instructions 说明'!$L$2="English", "How do you procure/obtain this energy?", IF('Instructions 说明'!$L$2="Chinese", "你如何购买/获得这种能量？"))</f>
        <v>How do you procure/obtain this energy?</v>
      </c>
      <c r="O43" s="236"/>
      <c r="P43" s="126" t="s">
        <v>31</v>
      </c>
      <c r="Q43" s="57"/>
      <c r="R43" s="57"/>
      <c r="S43" s="57"/>
      <c r="T43" s="57"/>
      <c r="U43" s="32"/>
      <c r="V43" s="33"/>
    </row>
    <row r="44" spans="3:23" ht="29.15" customHeight="1" x14ac:dyDescent="0.25">
      <c r="C44" s="34"/>
      <c r="D44" s="35"/>
      <c r="E44" s="35"/>
      <c r="F44" s="35"/>
      <c r="G44" s="35"/>
      <c r="H44" s="35"/>
      <c r="I44" s="35"/>
      <c r="J44" s="35"/>
      <c r="K44" s="36"/>
      <c r="N44" s="37"/>
      <c r="O44" s="38"/>
      <c r="P44" s="38"/>
      <c r="Q44" s="38"/>
      <c r="R44" s="35"/>
      <c r="S44" s="35"/>
      <c r="T44" s="35"/>
      <c r="U44" s="115" t="str">
        <f>IF('Instructions 说明'!$L$2="English", "Write Heat Value in TJ/GG", IF('Instructions 说明'!$L$2="Chinese", "写入热值（TJ/GG）"))</f>
        <v>Write Heat Value in TJ/GG</v>
      </c>
      <c r="V44" s="116">
        <v>0</v>
      </c>
      <c r="W44" s="127" t="str">
        <f>IF('Instructions 说明'!$L$2="English", "Option 1: Use HV from invoice in TJ/M3, this has monthly variations change in column P", IF('Instructions 说明'!$L$2="Chinese", "选项1：使用发票中的热值（单位：TJ/M3），这在P列中有每月变化"))</f>
        <v>Option 1: Use HV from invoice in TJ/M3, this has monthly variations change in column P</v>
      </c>
    </row>
    <row r="45" spans="3:23" x14ac:dyDescent="0.25">
      <c r="C45" s="233" t="str">
        <f>IF('Instructions 说明'!$L$2="English", "Table 1.3 For Energy Carriers", IF('Instructions 说明'!$L$2="Chinese", "表1.3 能源载体"))</f>
        <v>Table 1.3 For Energy Carriers</v>
      </c>
      <c r="D45" s="234"/>
      <c r="E45" s="35"/>
      <c r="F45" s="35"/>
      <c r="G45" s="35"/>
      <c r="H45" s="35"/>
      <c r="I45" s="35"/>
      <c r="J45" s="35"/>
      <c r="K45" s="36"/>
      <c r="N45" s="37"/>
      <c r="O45" s="38"/>
      <c r="P45" s="38"/>
      <c r="Q45" s="38"/>
      <c r="R45" s="35"/>
      <c r="S45" s="35"/>
      <c r="T45" s="35"/>
      <c r="U45" s="115" t="str">
        <f>IF('Instructions 说明'!$L$2="English", "No density needed for this conversion", IF('Instructions 说明'!$L$2="Chinese", "这个转换不需密度"))</f>
        <v>No density needed for this conversion</v>
      </c>
      <c r="V45" s="117"/>
      <c r="W45" s="127" t="str">
        <f>IF('Instructions 说明'!$L$2="English", "Option 2: Use HV from tables, density will be needed, according to location in can be LHV or HHV", IF('Instructions 说明'!$L$2="Chinese", "选项2：使用表中的HV，需要密度。根据位置，可以是较低热值或较高热值）"))</f>
        <v>Option 2: Use HV from tables, density will be needed, according to location in can be LHV or HHV</v>
      </c>
    </row>
    <row r="46" spans="3:23" x14ac:dyDescent="0.25">
      <c r="C46" s="34"/>
      <c r="D46" s="35"/>
      <c r="E46" s="35"/>
      <c r="F46" s="35"/>
      <c r="G46" s="35"/>
      <c r="H46" s="35"/>
      <c r="I46" s="35"/>
      <c r="J46" s="35"/>
      <c r="K46" s="36"/>
      <c r="N46" s="37" t="str">
        <f>IF('Instructions 说明'!$L$2="English", "Timeline", IF('Instructions 说明'!$L$2="Chinese", "时间线"))</f>
        <v>Timeline</v>
      </c>
      <c r="O46" s="40" t="str">
        <f>IF('Instructions 说明'!$L$2="English", "Consumption", IF('Instructions 说明'!$L$2="Chinese", "时间线"))</f>
        <v>Consumption</v>
      </c>
      <c r="P46" s="40" t="s">
        <v>68</v>
      </c>
      <c r="Q46" s="40" t="s">
        <v>34</v>
      </c>
      <c r="R46" s="40" t="s">
        <v>25</v>
      </c>
      <c r="S46" s="41" t="s">
        <v>26</v>
      </c>
      <c r="T46" s="42" t="s">
        <v>27</v>
      </c>
      <c r="U46" s="41" t="s">
        <v>191</v>
      </c>
      <c r="V46" s="43" t="s">
        <v>192</v>
      </c>
    </row>
    <row r="47" spans="3:23" x14ac:dyDescent="0.25">
      <c r="C47" s="34"/>
      <c r="D47" s="35"/>
      <c r="E47" s="35"/>
      <c r="F47" s="35"/>
      <c r="G47" s="35"/>
      <c r="H47" s="35"/>
      <c r="I47" s="35"/>
      <c r="J47" s="35"/>
      <c r="K47" s="36"/>
      <c r="N47" s="164" t="s">
        <v>178</v>
      </c>
      <c r="O47" s="112"/>
      <c r="P47" s="118"/>
      <c r="Q47" s="58">
        <f>IF($P$43="g", 0.000001, IF($P$43="lb", 0.0004536, IF($P$43="long ton", 1.016, IF($P$43="short ton", 0.9071, IF($P$43="tonne", 1)))))</f>
        <v>1</v>
      </c>
      <c r="R47" s="41">
        <v>277.77800000000002</v>
      </c>
      <c r="S47" s="49">
        <f>O47*Q47*P47*R47</f>
        <v>0</v>
      </c>
      <c r="T47" s="49">
        <f t="shared" ref="T47:T58" si="9">O47*Q47*$V$44*R47</f>
        <v>0</v>
      </c>
      <c r="U47" s="49">
        <f>S47</f>
        <v>0</v>
      </c>
      <c r="V47" s="50">
        <f>T47</f>
        <v>0</v>
      </c>
    </row>
    <row r="48" spans="3:23" x14ac:dyDescent="0.25">
      <c r="C48" s="44" t="str">
        <f>IF('Instructions 说明'!$L$2="English", "Energy Carrier", IF('Instructions 说明'!$L$2="Chinese", "能源载体"))</f>
        <v>Energy Carrier</v>
      </c>
      <c r="D48" s="46" t="str">
        <f>IF('Instructions 说明'!$L$2="English", "Energy Unit", IF('Instructions 说明'!$L$2="Chinese", "能量单位"))</f>
        <v>Energy Unit</v>
      </c>
      <c r="E48" s="46" t="s">
        <v>50</v>
      </c>
      <c r="F48" s="59"/>
      <c r="G48" s="35"/>
      <c r="H48" s="35"/>
      <c r="I48" s="60" t="s">
        <v>40</v>
      </c>
      <c r="J48" s="153" t="str">
        <f>IF('Instructions 说明'!$L$2="English", "Amount to convert", IF('Instructions 说明'!$L$2="Chinese", "要转换的数额"))</f>
        <v>Amount to convert</v>
      </c>
      <c r="K48" s="154" t="str">
        <f>IF('Instructions 说明'!$L$2="English", "Converted amount", IF('Instructions 说明'!$L$2="Chinese", "转换后数额"))</f>
        <v>Converted amount</v>
      </c>
      <c r="N48" s="164" t="s">
        <v>179</v>
      </c>
      <c r="O48" s="112"/>
      <c r="P48" s="118"/>
      <c r="Q48" s="58">
        <f t="shared" ref="Q48:Q58" si="10">IF($P$43="g", 0.000001, IF($P$43="lb", 0.0004536, IF($P$43="long ton", 1.016, IF($P$43="short ton", 0.9071, IF($P$43="tonne", 1)))))</f>
        <v>1</v>
      </c>
      <c r="R48" s="41">
        <v>277.77800000000002</v>
      </c>
      <c r="S48" s="49">
        <f t="shared" ref="S48:S58" si="11">O48*Q48*P48*R48</f>
        <v>0</v>
      </c>
      <c r="T48" s="49">
        <f t="shared" si="9"/>
        <v>0</v>
      </c>
      <c r="U48" s="49">
        <f t="shared" ref="U48:U59" si="12">S48</f>
        <v>0</v>
      </c>
      <c r="V48" s="50">
        <f t="shared" ref="V48:V59" si="13">T48</f>
        <v>0</v>
      </c>
    </row>
    <row r="49" spans="3:22" x14ac:dyDescent="0.25">
      <c r="C49" s="34"/>
      <c r="D49" s="35"/>
      <c r="E49" s="35"/>
      <c r="F49" s="35"/>
      <c r="G49" s="35"/>
      <c r="H49" s="35"/>
      <c r="I49" s="40" t="s">
        <v>54</v>
      </c>
      <c r="J49" s="61"/>
      <c r="K49" s="51" t="s">
        <v>54</v>
      </c>
      <c r="N49" s="164" t="s">
        <v>180</v>
      </c>
      <c r="O49" s="112"/>
      <c r="P49" s="118"/>
      <c r="Q49" s="58">
        <f t="shared" si="10"/>
        <v>1</v>
      </c>
      <c r="R49" s="41">
        <v>277.77800000000002</v>
      </c>
      <c r="S49" s="49">
        <f t="shared" si="11"/>
        <v>0</v>
      </c>
      <c r="T49" s="49">
        <f t="shared" si="9"/>
        <v>0</v>
      </c>
      <c r="U49" s="49">
        <f t="shared" si="12"/>
        <v>0</v>
      </c>
      <c r="V49" s="50">
        <f t="shared" si="13"/>
        <v>0</v>
      </c>
    </row>
    <row r="50" spans="3:22" x14ac:dyDescent="0.25">
      <c r="C50" s="37" t="s">
        <v>169</v>
      </c>
      <c r="D50" s="113" t="s">
        <v>79</v>
      </c>
      <c r="E50" s="35">
        <f>IF(D50="btu",0.00000029283,IF(D50="btu/hr",0.00000029283,IF(D50="TOR",0.00351396,IF(D50="ft-pound/hrs",0.000000000376554,IF(D50="HP/hr",0.0007457,IF(D50="GJ",0.277778,IF(D50="others",0)))))))</f>
        <v>0.27777800000000002</v>
      </c>
      <c r="F50" s="35"/>
      <c r="G50" s="35"/>
      <c r="H50" s="35"/>
      <c r="I50" s="35">
        <f t="shared" ref="I50:I58" si="14">J50*E50</f>
        <v>0</v>
      </c>
      <c r="J50" s="112"/>
      <c r="K50" s="142">
        <f>I50</f>
        <v>0</v>
      </c>
      <c r="N50" s="164" t="s">
        <v>181</v>
      </c>
      <c r="O50" s="112"/>
      <c r="P50" s="118"/>
      <c r="Q50" s="58">
        <f t="shared" si="10"/>
        <v>1</v>
      </c>
      <c r="R50" s="41">
        <v>277.77800000000002</v>
      </c>
      <c r="S50" s="49">
        <f t="shared" si="11"/>
        <v>0</v>
      </c>
      <c r="T50" s="49">
        <f t="shared" si="9"/>
        <v>0</v>
      </c>
      <c r="U50" s="49">
        <f t="shared" si="12"/>
        <v>0</v>
      </c>
      <c r="V50" s="50">
        <f t="shared" si="13"/>
        <v>0</v>
      </c>
    </row>
    <row r="51" spans="3:22" x14ac:dyDescent="0.25">
      <c r="C51" s="37" t="s">
        <v>169</v>
      </c>
      <c r="D51" s="113" t="s">
        <v>45</v>
      </c>
      <c r="E51" s="35">
        <f>IF(D51="btu",0.00000029283,IF(D51="btu/hr",0.00000029283,IF(D51="TOR",0.00351396,IF(D51="ft-pound/hrs",0.000000000376554,IF(D51="HP/hr",0.0007457,IF(D51="GJ",0.277778,IF(D51="others",0)))))))</f>
        <v>2.9283000000000001E-7</v>
      </c>
      <c r="F51" s="35"/>
      <c r="G51" s="35"/>
      <c r="H51" s="35"/>
      <c r="I51" s="35">
        <f t="shared" si="14"/>
        <v>0</v>
      </c>
      <c r="J51" s="112"/>
      <c r="K51" s="142">
        <f t="shared" ref="K51:K58" si="15">I51</f>
        <v>0</v>
      </c>
      <c r="N51" s="164" t="s">
        <v>182</v>
      </c>
      <c r="O51" s="112"/>
      <c r="P51" s="118"/>
      <c r="Q51" s="58">
        <f t="shared" si="10"/>
        <v>1</v>
      </c>
      <c r="R51" s="41">
        <v>277.77800000000002</v>
      </c>
      <c r="S51" s="49">
        <f t="shared" si="11"/>
        <v>0</v>
      </c>
      <c r="T51" s="49">
        <f t="shared" si="9"/>
        <v>0</v>
      </c>
      <c r="U51" s="49">
        <f t="shared" si="12"/>
        <v>0</v>
      </c>
      <c r="V51" s="50">
        <f t="shared" si="13"/>
        <v>0</v>
      </c>
    </row>
    <row r="52" spans="3:22" x14ac:dyDescent="0.25">
      <c r="C52" s="37" t="s">
        <v>169</v>
      </c>
      <c r="D52" s="113" t="s">
        <v>79</v>
      </c>
      <c r="E52" s="35">
        <f t="shared" ref="E52:E58" si="16">IF(D52="btu",0.00000029283,IF(D52="btu/hr",0.00000029283,IF(D52="TOR",0.00351396,IF(D52="ft-pound/hrs",0.000000000376554,IF(D52="HP/hr",0.0007457,IF(D52="GJ", 0.277778,IF(D52="others",0)))))))</f>
        <v>0.27777800000000002</v>
      </c>
      <c r="F52" s="35"/>
      <c r="G52" s="35"/>
      <c r="H52" s="35"/>
      <c r="I52" s="35">
        <f t="shared" si="14"/>
        <v>0</v>
      </c>
      <c r="J52" s="112"/>
      <c r="K52" s="142">
        <f t="shared" si="15"/>
        <v>0</v>
      </c>
      <c r="N52" s="164" t="s">
        <v>183</v>
      </c>
      <c r="O52" s="112"/>
      <c r="P52" s="118"/>
      <c r="Q52" s="58">
        <f t="shared" si="10"/>
        <v>1</v>
      </c>
      <c r="R52" s="41">
        <v>277.77800000000002</v>
      </c>
      <c r="S52" s="49">
        <f t="shared" si="11"/>
        <v>0</v>
      </c>
      <c r="T52" s="49">
        <f t="shared" si="9"/>
        <v>0</v>
      </c>
      <c r="U52" s="49">
        <f t="shared" si="12"/>
        <v>0</v>
      </c>
      <c r="V52" s="50">
        <f t="shared" si="13"/>
        <v>0</v>
      </c>
    </row>
    <row r="53" spans="3:22" x14ac:dyDescent="0.25">
      <c r="C53" s="37" t="s">
        <v>169</v>
      </c>
      <c r="D53" s="113" t="s">
        <v>79</v>
      </c>
      <c r="E53" s="35">
        <f t="shared" si="16"/>
        <v>0.27777800000000002</v>
      </c>
      <c r="F53" s="35"/>
      <c r="G53" s="35"/>
      <c r="H53" s="35"/>
      <c r="I53" s="35">
        <f t="shared" si="14"/>
        <v>0</v>
      </c>
      <c r="J53" s="112"/>
      <c r="K53" s="142">
        <f t="shared" si="15"/>
        <v>0</v>
      </c>
      <c r="N53" s="164" t="s">
        <v>184</v>
      </c>
      <c r="O53" s="112"/>
      <c r="P53" s="118"/>
      <c r="Q53" s="58">
        <f t="shared" si="10"/>
        <v>1</v>
      </c>
      <c r="R53" s="41">
        <v>277.77800000000002</v>
      </c>
      <c r="S53" s="49">
        <f t="shared" si="11"/>
        <v>0</v>
      </c>
      <c r="T53" s="49">
        <f t="shared" si="9"/>
        <v>0</v>
      </c>
      <c r="U53" s="49">
        <f t="shared" si="12"/>
        <v>0</v>
      </c>
      <c r="V53" s="50">
        <f t="shared" si="13"/>
        <v>0</v>
      </c>
    </row>
    <row r="54" spans="3:22" x14ac:dyDescent="0.25">
      <c r="C54" s="37" t="s">
        <v>173</v>
      </c>
      <c r="D54" s="113" t="s">
        <v>48</v>
      </c>
      <c r="E54" s="35">
        <f t="shared" si="16"/>
        <v>7.4569999999999997E-4</v>
      </c>
      <c r="F54" s="35"/>
      <c r="G54" s="35"/>
      <c r="H54" s="35"/>
      <c r="I54" s="35">
        <f t="shared" si="14"/>
        <v>0</v>
      </c>
      <c r="J54" s="112"/>
      <c r="K54" s="142">
        <f t="shared" si="15"/>
        <v>0</v>
      </c>
      <c r="N54" s="164" t="s">
        <v>185</v>
      </c>
      <c r="O54" s="112"/>
      <c r="P54" s="118"/>
      <c r="Q54" s="58">
        <f t="shared" si="10"/>
        <v>1</v>
      </c>
      <c r="R54" s="41">
        <v>277.77800000000002</v>
      </c>
      <c r="S54" s="49">
        <f t="shared" si="11"/>
        <v>0</v>
      </c>
      <c r="T54" s="49">
        <f t="shared" si="9"/>
        <v>0</v>
      </c>
      <c r="U54" s="49">
        <f t="shared" si="12"/>
        <v>0</v>
      </c>
      <c r="V54" s="50">
        <f t="shared" si="13"/>
        <v>0</v>
      </c>
    </row>
    <row r="55" spans="3:22" x14ac:dyDescent="0.25">
      <c r="C55" s="37" t="s">
        <v>173</v>
      </c>
      <c r="D55" s="113" t="s">
        <v>46</v>
      </c>
      <c r="E55" s="35">
        <f t="shared" si="16"/>
        <v>2.9283000000000001E-7</v>
      </c>
      <c r="F55" s="35"/>
      <c r="G55" s="35"/>
      <c r="H55" s="35"/>
      <c r="I55" s="35">
        <f t="shared" si="14"/>
        <v>0</v>
      </c>
      <c r="J55" s="112"/>
      <c r="K55" s="142">
        <f t="shared" si="15"/>
        <v>0</v>
      </c>
      <c r="N55" s="164" t="s">
        <v>186</v>
      </c>
      <c r="O55" s="112"/>
      <c r="P55" s="118"/>
      <c r="Q55" s="58">
        <f t="shared" si="10"/>
        <v>1</v>
      </c>
      <c r="R55" s="41">
        <v>277.77800000000002</v>
      </c>
      <c r="S55" s="49">
        <f t="shared" si="11"/>
        <v>0</v>
      </c>
      <c r="T55" s="49">
        <f t="shared" si="9"/>
        <v>0</v>
      </c>
      <c r="U55" s="49">
        <f t="shared" si="12"/>
        <v>0</v>
      </c>
      <c r="V55" s="50">
        <f t="shared" si="13"/>
        <v>0</v>
      </c>
    </row>
    <row r="56" spans="3:22" x14ac:dyDescent="0.25">
      <c r="C56" s="37" t="s">
        <v>173</v>
      </c>
      <c r="D56" s="113" t="s">
        <v>79</v>
      </c>
      <c r="E56" s="35">
        <f t="shared" si="16"/>
        <v>0.27777800000000002</v>
      </c>
      <c r="F56" s="35"/>
      <c r="G56" s="35"/>
      <c r="H56" s="35"/>
      <c r="I56" s="35">
        <f t="shared" si="14"/>
        <v>0</v>
      </c>
      <c r="J56" s="112"/>
      <c r="K56" s="142">
        <f t="shared" si="15"/>
        <v>0</v>
      </c>
      <c r="N56" s="164" t="s">
        <v>187</v>
      </c>
      <c r="O56" s="112"/>
      <c r="P56" s="118"/>
      <c r="Q56" s="58">
        <f t="shared" si="10"/>
        <v>1</v>
      </c>
      <c r="R56" s="41">
        <v>277.77800000000002</v>
      </c>
      <c r="S56" s="49">
        <f t="shared" si="11"/>
        <v>0</v>
      </c>
      <c r="T56" s="49">
        <f t="shared" si="9"/>
        <v>0</v>
      </c>
      <c r="U56" s="49">
        <f t="shared" si="12"/>
        <v>0</v>
      </c>
      <c r="V56" s="50">
        <f t="shared" si="13"/>
        <v>0</v>
      </c>
    </row>
    <row r="57" spans="3:22" x14ac:dyDescent="0.25">
      <c r="C57" s="37" t="s">
        <v>173</v>
      </c>
      <c r="D57" s="113" t="s">
        <v>44</v>
      </c>
      <c r="E57" s="35">
        <f t="shared" si="16"/>
        <v>3.51396E-3</v>
      </c>
      <c r="F57" s="35"/>
      <c r="G57" s="35"/>
      <c r="H57" s="35"/>
      <c r="I57" s="35">
        <f t="shared" si="14"/>
        <v>0</v>
      </c>
      <c r="J57" s="112"/>
      <c r="K57" s="142">
        <f t="shared" si="15"/>
        <v>0</v>
      </c>
      <c r="N57" s="164" t="s">
        <v>188</v>
      </c>
      <c r="O57" s="112"/>
      <c r="P57" s="118"/>
      <c r="Q57" s="58">
        <f t="shared" si="10"/>
        <v>1</v>
      </c>
      <c r="R57" s="41">
        <v>277.77800000000002</v>
      </c>
      <c r="S57" s="49">
        <f t="shared" si="11"/>
        <v>0</v>
      </c>
      <c r="T57" s="49">
        <f t="shared" si="9"/>
        <v>0</v>
      </c>
      <c r="U57" s="49">
        <f t="shared" si="12"/>
        <v>0</v>
      </c>
      <c r="V57" s="50">
        <f t="shared" si="13"/>
        <v>0</v>
      </c>
    </row>
    <row r="58" spans="3:22" x14ac:dyDescent="0.25">
      <c r="C58" s="37" t="s">
        <v>173</v>
      </c>
      <c r="D58" s="113" t="s">
        <v>79</v>
      </c>
      <c r="E58" s="35">
        <f t="shared" si="16"/>
        <v>0.27777800000000002</v>
      </c>
      <c r="F58" s="35"/>
      <c r="G58" s="35"/>
      <c r="H58" s="35"/>
      <c r="I58" s="35">
        <f t="shared" si="14"/>
        <v>0</v>
      </c>
      <c r="J58" s="112"/>
      <c r="K58" s="142">
        <f t="shared" si="15"/>
        <v>0</v>
      </c>
      <c r="N58" s="164" t="s">
        <v>189</v>
      </c>
      <c r="O58" s="112"/>
      <c r="P58" s="118"/>
      <c r="Q58" s="58">
        <f t="shared" si="10"/>
        <v>1</v>
      </c>
      <c r="R58" s="41">
        <v>277.77800000000002</v>
      </c>
      <c r="S58" s="49">
        <f t="shared" si="11"/>
        <v>0</v>
      </c>
      <c r="T58" s="49">
        <f t="shared" si="9"/>
        <v>0</v>
      </c>
      <c r="U58" s="49">
        <f t="shared" si="12"/>
        <v>0</v>
      </c>
      <c r="V58" s="50">
        <f t="shared" si="13"/>
        <v>0</v>
      </c>
    </row>
    <row r="59" spans="3:22" ht="13" thickBot="1" x14ac:dyDescent="0.3">
      <c r="C59" s="62"/>
      <c r="D59" s="63"/>
      <c r="E59" s="63"/>
      <c r="F59" s="63"/>
      <c r="G59" s="63"/>
      <c r="H59" s="63"/>
      <c r="I59" s="63"/>
      <c r="J59" s="63"/>
      <c r="K59" s="64"/>
      <c r="N59" s="119" t="s">
        <v>190</v>
      </c>
      <c r="O59" s="120">
        <f>SUM(O47:O58)</f>
        <v>0</v>
      </c>
      <c r="P59" s="121">
        <f>$V$44</f>
        <v>0</v>
      </c>
      <c r="Q59" s="122">
        <f>IF($P$43="g", 0.000001, IF($P$43="lb", 0.0004536, IF($P$43="long ton", 1.016, IF($P$43="short ton", 0.9071, IF($P$43="tonne", 1)))))</f>
        <v>1</v>
      </c>
      <c r="R59" s="97">
        <v>277.77800000000002</v>
      </c>
      <c r="S59" s="123">
        <f>SUM(S47:S58)</f>
        <v>0</v>
      </c>
      <c r="T59" s="123">
        <f>SUM(T47:T58)</f>
        <v>0</v>
      </c>
      <c r="U59" s="123">
        <f t="shared" si="12"/>
        <v>0</v>
      </c>
      <c r="V59" s="124">
        <f t="shared" si="13"/>
        <v>0</v>
      </c>
    </row>
    <row r="60" spans="3:22" x14ac:dyDescent="0.25">
      <c r="G60" s="55"/>
      <c r="H60" s="55"/>
      <c r="I60" s="55"/>
      <c r="J60" s="55"/>
      <c r="K60" s="55"/>
    </row>
    <row r="61" spans="3:22" ht="13" thickBot="1" x14ac:dyDescent="0.3">
      <c r="H61" s="65"/>
      <c r="I61" s="65"/>
      <c r="J61" s="65"/>
      <c r="K61" s="65"/>
    </row>
    <row r="62" spans="3:22" ht="15" x14ac:dyDescent="0.3">
      <c r="C62" s="227" t="str">
        <f>IF('Instructions 说明'!$L$2="English", "Table 2. International System", IF('Instructions 说明'!$L$2="Chinese", "表2. 国际体系"))</f>
        <v>Table 2. International System</v>
      </c>
      <c r="D62" s="228"/>
      <c r="E62" s="228"/>
      <c r="F62" s="228"/>
      <c r="G62" s="228"/>
      <c r="H62" s="228"/>
      <c r="I62" s="228"/>
      <c r="J62" s="228"/>
      <c r="K62" s="229"/>
      <c r="N62" s="66" t="str">
        <f>IF('Instructions 说明'!$L$2="English", "Examples of invoices for reference: ", IF('Instructions 说明'!$L$2="Chinese", "供参考的发票示例："))</f>
        <v xml:space="preserve">Examples of invoices for reference: </v>
      </c>
    </row>
    <row r="63" spans="3:22" ht="15" x14ac:dyDescent="0.3">
      <c r="C63" s="230" t="str">
        <f>IF('Instructions 说明'!$L$2="English", "For obtaining any number into international system ", IF('Instructions 说明'!$L$2="Chinese", "获取任何号码进入国际系统"))</f>
        <v xml:space="preserve">For obtaining any number into international system </v>
      </c>
      <c r="D63" s="231"/>
      <c r="E63" s="231"/>
      <c r="F63" s="231"/>
      <c r="G63" s="231"/>
      <c r="H63" s="231"/>
      <c r="I63" s="231"/>
      <c r="J63" s="231"/>
      <c r="K63" s="232"/>
      <c r="N63" s="66"/>
    </row>
    <row r="64" spans="3:22" ht="12.65" customHeight="1" x14ac:dyDescent="0.25">
      <c r="C64" s="239" t="str">
        <f>IF('Instructions 说明'!$L$2="English", "In which prefix do you have your numbers?", IF('Instructions 说明'!$L$2="Chinese", "您的数据前缀？"))</f>
        <v>In which prefix do you have your numbers?</v>
      </c>
      <c r="D64" s="240" t="s">
        <v>82</v>
      </c>
      <c r="E64" s="55"/>
      <c r="F64" s="55"/>
      <c r="G64" s="55"/>
      <c r="H64" s="55"/>
      <c r="I64" s="55"/>
      <c r="J64" s="241" t="str">
        <f>IF('Instructions 说明'!$L$2="English", "Amount to convert", IF('Instructions 说明'!$L$2="Chinese", "要转换的数额"))</f>
        <v>Amount to convert</v>
      </c>
      <c r="K64" s="242">
        <v>234567</v>
      </c>
    </row>
    <row r="65" spans="3:14" ht="14" x14ac:dyDescent="0.3">
      <c r="C65" s="239"/>
      <c r="D65" s="240"/>
      <c r="E65" s="55"/>
      <c r="F65" s="55"/>
      <c r="G65" s="55"/>
      <c r="H65" s="65"/>
      <c r="I65" s="65"/>
      <c r="J65" s="241"/>
      <c r="K65" s="242"/>
      <c r="N65" s="70" t="str">
        <f>IF('Instructions 说明'!$L$2="English", "Americas invoice", IF('Instructions 说明'!$L$2="Chinese", "美洲发票"))</f>
        <v>Americas invoice</v>
      </c>
    </row>
    <row r="66" spans="3:14" x14ac:dyDescent="0.25">
      <c r="C66" s="239"/>
      <c r="D66" s="240"/>
      <c r="E66" s="55"/>
      <c r="F66" s="55"/>
      <c r="G66" s="55"/>
      <c r="H66" s="74" t="s">
        <v>94</v>
      </c>
      <c r="I66" s="65" t="s">
        <v>95</v>
      </c>
      <c r="J66" s="241"/>
      <c r="K66" s="242"/>
    </row>
    <row r="67" spans="3:14" x14ac:dyDescent="0.25">
      <c r="C67" s="73"/>
      <c r="D67" s="55"/>
      <c r="E67" s="55" t="s">
        <v>94</v>
      </c>
      <c r="F67" s="55" t="s">
        <v>95</v>
      </c>
      <c r="G67" s="55"/>
      <c r="H67" s="134">
        <f>IF($D$64="none",1,IF($D$64="DECA",10,IF($D$64="HECTO",100,IF($D$64="kilo",1000,IF($D$64="MEGA",1000000,IF($D$64="Giga",1000000000,IF($D$64="Tera",1000000000000,IF($D$64="PETA",1000000000000000,IF($D$64="DECI",0.1,IF($D$64="centi",0.01,IF($D$64="mili",0.001,IF($D$64="micro",0.000001,IF($D$64="nano",0.000000001,IF($D$64="pico",0.000000000001,IF($D$64="femto",0.000000000000001)))))))))))))))</f>
        <v>1000</v>
      </c>
      <c r="I67" s="65">
        <f t="shared" ref="I67:I74" si="17">H67*$K$64</f>
        <v>234567000</v>
      </c>
      <c r="J67" s="65" t="s">
        <v>112</v>
      </c>
      <c r="K67" s="138">
        <f>I67</f>
        <v>234567000</v>
      </c>
    </row>
    <row r="68" spans="3:14" x14ac:dyDescent="0.25">
      <c r="C68" s="93" t="s">
        <v>80</v>
      </c>
      <c r="D68" s="78">
        <f t="shared" ref="D68:D74" si="18">F68</f>
        <v>23456700</v>
      </c>
      <c r="E68" s="136">
        <f>IF($D$64="none",0.1,IF($D$64="DECA",1,IF($D$64="HECTO",10,IF($D$64="kilo",100,IF($D$64="MEGA",100000,IF($D$64="Giga",100000000,IF($D$64="Tera",100000000000,IF($D$64="PETA",100000000000000,IF($D$64="DECI",0.01,IF($D$64="centi",0.001,IF($D$64="mili",0.0001,IF($D$64="micro",0.0000001,IF($D$64="nano",0.0000000001,IF($D$64="pico",0.0000000000001,IF($D$64="femto",0.0000000000000001)))))))))))))))</f>
        <v>100</v>
      </c>
      <c r="F68" s="55">
        <f t="shared" ref="F68:F74" si="19">E68*$K$64</f>
        <v>23456700</v>
      </c>
      <c r="G68" s="55"/>
      <c r="H68" s="134">
        <f>IF($D$64="none",10,IF($D$64="DECA",100,IF($D$64="HECTO",1000,IF($D$64="kilo",10000,IF($D$64="MEGA",10000000,IF($D$64="Giga",10000000000,IF($D$64="Tera",10000000000000,IF($D$64="PETA",10000000000000000,IF($D$64="DECI",1,IF($D$64="centi",0.1,IF($D$64="mili",0.01,IF($D$64="micro",0.00001,IF($D$64="nano",0.00000001,IF($D$64="pico",0.00000000001,IF($D$64="femto",0.00000000000001)))))))))))))))</f>
        <v>10000</v>
      </c>
      <c r="I68" s="65">
        <f t="shared" si="17"/>
        <v>2345670000</v>
      </c>
      <c r="J68" s="95" t="s">
        <v>87</v>
      </c>
      <c r="K68" s="139">
        <f t="shared" ref="K68:K74" si="20">I68</f>
        <v>2345670000</v>
      </c>
    </row>
    <row r="69" spans="3:14" x14ac:dyDescent="0.25">
      <c r="C69" s="93" t="s">
        <v>81</v>
      </c>
      <c r="D69" s="78">
        <f t="shared" si="18"/>
        <v>2345670</v>
      </c>
      <c r="E69" s="136">
        <f>IF($D$64="none",0.01,IF($D$64="DECA",0.1,IF($D$64="HECTO",1,IF($D$64="kilo",10,IF($D$64="MEGA",10000,IF($D$64="Giga",10000000,IF($D$64="Tera",10000000000,IF($D$64="PETA",10000000000000,IF($D$64="DECI",0.001,IF($D$64="centi",0.0001,IF($D$64="mili",0.00001,IF($D$64="micro",0.00000001,IF($D$64="nano",0.00000000001,IF($D$64="pico",0.00000000000001,IF($D$64="femto",0.00000000000000001)))))))))))))))</f>
        <v>10</v>
      </c>
      <c r="F69" s="55">
        <f t="shared" si="19"/>
        <v>2345670</v>
      </c>
      <c r="G69" s="55"/>
      <c r="H69" s="134">
        <f>IF($D$64="none",100,IF($D$64="DECA",1000,IF($D$64="HECTO",10000,IF($D$64="kilo",100000,IF($D$64="MEGA",100000000,IF($D$64="Giga",100000000000,IF($D$64="Tera",100000000000000,IF($D$64="PETA",100000000000000000,IF($D$64="DECI",10,IF($D$64="centi",1,IF($D$64="mili",0.1,IF($D$64="micro",0.0001,IF($D$64="nano",0.0000001,IF($D$64="pico",0.0000000001,IF($D$64="femto",0.0000000000001)))))))))))))))</f>
        <v>100000</v>
      </c>
      <c r="I69" s="65">
        <f t="shared" si="17"/>
        <v>23456700000</v>
      </c>
      <c r="J69" s="95" t="s">
        <v>88</v>
      </c>
      <c r="K69" s="139">
        <f t="shared" si="20"/>
        <v>23456700000</v>
      </c>
    </row>
    <row r="70" spans="3:14" x14ac:dyDescent="0.25">
      <c r="C70" s="93" t="s">
        <v>82</v>
      </c>
      <c r="D70" s="78">
        <f t="shared" si="18"/>
        <v>234567</v>
      </c>
      <c r="E70" s="136">
        <f>IF($D$64="none",0.001,IF($D$64="DECA",0.01,IF($D$64="HECTO",0.1,IF($D$64="kilo",1,IF($D$64="MEGA",1000,IF($D$64="Giga",1000000,IF($D$64="Tera",1000000000,IF($D$64="PETA",1000000000000,IF($D$64="DECI",0.0001,IF($D$64="centi",0.00001,IF($D$64="mili",0.000001,IF($D$64="micro",0.000000001,IF($D$64="nano",0.000000000001,IF($D$64="pico",0.000000000000001,IF($D$64="femto",0.000000000000000001)))))))))))))))</f>
        <v>1</v>
      </c>
      <c r="F70" s="55">
        <f t="shared" si="19"/>
        <v>234567</v>
      </c>
      <c r="G70" s="55"/>
      <c r="H70" s="134">
        <f>IF($D$64="none",1000,IF($D$64="DECA",10000,IF($D$64="HECTO",100000,IF($D$64="kilo",1000000,IF($D$64="MEGA",1000000000,IF($D$64="Giga",1000000000000,IF($D$64="Tera",1000000000000000,IF($D$64="PETA",1000000000000000000,IF($D$64="DECI",100,IF($D$64="centi",10,IF($D$64="mili",1,IF($D$64="micro",0.001,IF($D$64="nano",0.000001,IF($D$64="pico",0.000000001,IF($D$64="femto",0.000000000001)))))))))))))))</f>
        <v>1000000</v>
      </c>
      <c r="I70" s="65">
        <f t="shared" si="17"/>
        <v>234567000000</v>
      </c>
      <c r="J70" s="95" t="s">
        <v>89</v>
      </c>
      <c r="K70" s="139">
        <f t="shared" si="20"/>
        <v>234567000000</v>
      </c>
    </row>
    <row r="71" spans="3:14" x14ac:dyDescent="0.25">
      <c r="C71" s="93" t="s">
        <v>83</v>
      </c>
      <c r="D71" s="78">
        <f t="shared" si="18"/>
        <v>234.56700000000001</v>
      </c>
      <c r="E71" s="136">
        <f>IF($D$64="none",0.000001,IF($D$64="DECA",0.00001,IF($D$64="HECTO",0.0001,IF($D$64="kilo",0.001,IF($D$64="MEGA",1,IF($D$64="Giga",1000,IF($D$64="Tera",1000000,IF($D$64="PETA",1000000000,IF($D$64="DECI",0.0000001,IF($D$64="centi",0.00000001,IF($D$64="mili",0.000000001,IF($D$64="micro",0.000000000001,IF($D$64="nano",0.000000000000001,IF($D$64="pico",0.000000000000000001,IF($D$64="femto",1E-21)))))))))))))))</f>
        <v>1E-3</v>
      </c>
      <c r="F71" s="55">
        <f t="shared" si="19"/>
        <v>234.56700000000001</v>
      </c>
      <c r="G71" s="55"/>
      <c r="H71" s="134">
        <f>IF($D$64="none",1000000,IF($D$64="DECA",10000000,IF($D$64="HECTO",100000000,IF($D$64="kilo",1000000000,IF($D$64="MEGA",1000000000000,IF($D$64="Giga",1000000000000000,IF($D$64="Tera",1000000000000000000,IF($D$64="PETA",1E+21,IF($D$64="DECI",100000,IF($D$64="centi",10000,IF($D$64="mili",1000,IF($D$64="micro",1,IF($D$64="nano",0.001,IF($D$64="pico",0.000001,IF($D$64="femto",0.000000001)))))))))))))))</f>
        <v>1000000000</v>
      </c>
      <c r="I71" s="65">
        <f t="shared" si="17"/>
        <v>234567000000000</v>
      </c>
      <c r="J71" s="96" t="s">
        <v>90</v>
      </c>
      <c r="K71" s="80">
        <f t="shared" si="20"/>
        <v>234567000000000</v>
      </c>
    </row>
    <row r="72" spans="3:14" x14ac:dyDescent="0.25">
      <c r="C72" s="93" t="s">
        <v>84</v>
      </c>
      <c r="D72" s="78">
        <f t="shared" si="18"/>
        <v>0.234567</v>
      </c>
      <c r="E72" s="136">
        <f>IF($D$64="none",0.000000001,IF($D$64="DECA",0.00000001,IF($D$64="HECTO",0.0000001,IF($D$64="kilo",0.000001,IF($D$64="MEGA",0.001,IF($D$64="Giga",1,IF($D$64="Tera",1000,IF($D$64="PETA",1000000,IF($D$64="DECI",0.0000000001,IF($D$64="centi",0.00000000001,IF($D$64="mili",0.000000000001,IF($D$64="micro",0.000000000000001,IF($D$64="nano",0.000000000000000001,IF($D$64="pico",1E-21,IF($D$64="femto",1E-24)))))))))))))))</f>
        <v>9.9999999999999995E-7</v>
      </c>
      <c r="F72" s="55">
        <f t="shared" si="19"/>
        <v>0.234567</v>
      </c>
      <c r="G72" s="55"/>
      <c r="H72" s="134">
        <f>IF($D$64="none",1000000000,IF($D$64="DECA",10000000000,IF($D$64="HECTO",100000000000,IF($D$64="kilo",1000000000000,IF($D$64="MEGA",1000000000000000,IF($D$64="Giga",1000000000000000000,IF($D$64="Tera",1E+21,IF($D$64="PETA",1E+24,IF($D$64="DECI",100000000,IF($D$64="centi",10000000,IF($D$64="mili",1000000,IF($D$64="micro",1000,IF($D$64="nano",1,IF($D$64="pico",0.001,IF($D$64="femto",0.000001)))))))))))))))</f>
        <v>1000000000000</v>
      </c>
      <c r="I72" s="65">
        <f t="shared" si="17"/>
        <v>2.34567E+17</v>
      </c>
      <c r="J72" s="96" t="s">
        <v>91</v>
      </c>
      <c r="K72" s="80">
        <f t="shared" si="20"/>
        <v>2.34567E+17</v>
      </c>
    </row>
    <row r="73" spans="3:14" x14ac:dyDescent="0.25">
      <c r="C73" s="93" t="s">
        <v>85</v>
      </c>
      <c r="D73" s="78">
        <f t="shared" si="18"/>
        <v>2.3456700000000001E-4</v>
      </c>
      <c r="E73" s="136">
        <f>IF($D$64="none",0.000000000001,IF($D$64="DECA",0.00000000001,IF($D$64="HECTO",0.0000000001,IF($D$64="kilo",0.000000001,IF($D$64="MEGA",0.000001,IF($D$64="Giga",0.001,IF($D$64="Tera",1,IF($D$64="PETA",1000,IF($D$64="DECI",0.0000000000001,IF($D$64="centi",0.00000000000001,IF($D$64="mili",0.000000000000001,IF($D$64="micro",0.000000000000000001,IF($D$64="nano",1E-21,IF($D$64="pico",1E-24,IF($D$64="femto",1E-27)))))))))))))))</f>
        <v>1.0000000000000001E-9</v>
      </c>
      <c r="F73" s="55">
        <f t="shared" si="19"/>
        <v>2.3456700000000001E-4</v>
      </c>
      <c r="G73" s="55"/>
      <c r="H73" s="134">
        <f>IF($D$64="none",1000000000000,IF($D$64="DECA",10000000000000,IF($D$64="HECTO",100000000000000,IF($D$64="kilo",1000000000000000,IF($D$64="MEGA",1000000000000000000,IF($D$64="Giga",1E+21,IF($D$64="Tera",1E+24,IF($D$64="PETA",1E+27,IF($D$64="DECI",100000000000,IF($D$64="centi",10000000000,IF($D$64="mili",1000000000,IF($D$64="micro",1000000,IF($D$64="nano",1000,IF($D$64="pico",1,IF($D$64="femto",0.001)))))))))))))))</f>
        <v>1000000000000000</v>
      </c>
      <c r="I73" s="65">
        <f t="shared" si="17"/>
        <v>2.34567E+20</v>
      </c>
      <c r="J73" s="96" t="s">
        <v>92</v>
      </c>
      <c r="K73" s="80">
        <f t="shared" si="20"/>
        <v>2.34567E+20</v>
      </c>
    </row>
    <row r="74" spans="3:14" ht="13" thickBot="1" x14ac:dyDescent="0.3">
      <c r="C74" s="94" t="s">
        <v>86</v>
      </c>
      <c r="D74" s="79">
        <f t="shared" si="18"/>
        <v>2.3456699999999999E-7</v>
      </c>
      <c r="E74" s="137">
        <f>IF($D$64="none",0.000000000000001,IF($D$64="DECA",0.00000000000001,IF($D$64="HECTO",0.0000000000001,IF($D$64="kilo",0.000000000001,IF($D$64="MEGA",0.000000001,IF($D$64="Giga",0.000001,IF($D$64="Tera",0.001,IF($D$64="PETA",1,IF($D$64="DECI",0.0000000000000001,IF($D$64="centi",0.00000000000000001,IF($D$64="mili",0.000000000000000001,IF($D$64="micro",1E-21,IF($D$64="nano",1E-24,IF($D$64="pico",1E-27,IF($D$64="femto",1E-30)))))))))))))))</f>
        <v>9.9999999999999998E-13</v>
      </c>
      <c r="F74" s="75">
        <f t="shared" si="19"/>
        <v>2.3456699999999999E-7</v>
      </c>
      <c r="G74" s="75"/>
      <c r="H74" s="135">
        <f>IF($D$64="none",1000000000000000,IF($D$64="DECA",10000000000000000,IF($D$64="HECTO",100000000000000000,IF($D$64="kilo",1000000000000000000,IF($D$64="MEGA",1E+21,IF($D$64="Giga",1E+24,IF($D$64="Tera",1E+27,IF($D$64="PETA",1E+30,IF($D$64="DECI",100000000000000,IF($D$64="centi",10000000000000,IF($D$64="mili",1000000000000,IF($D$64="micro",1000000000,IF($D$64="nano",1000000,IF($D$64="pico",1000,IF($D$64="femto",1)))))))))))))))</f>
        <v>1E+18</v>
      </c>
      <c r="I74" s="76">
        <f t="shared" si="17"/>
        <v>2.3456699999999999E+23</v>
      </c>
      <c r="J74" s="97" t="s">
        <v>93</v>
      </c>
      <c r="K74" s="81">
        <f t="shared" si="20"/>
        <v>2.3456699999999999E+23</v>
      </c>
    </row>
    <row r="75" spans="3:14" x14ac:dyDescent="0.25">
      <c r="K75" s="72"/>
    </row>
    <row r="76" spans="3:14" x14ac:dyDescent="0.25">
      <c r="K76" s="72"/>
    </row>
    <row r="77" spans="3:14" ht="15" x14ac:dyDescent="0.3">
      <c r="C77" s="66" t="str">
        <f>IF('Instructions 说明'!$L$2="English", "For Heat Value and Density, you can refer to:", IF('Instructions 说明'!$L$2="Chinese", "关于热值和密度，可以参考："))</f>
        <v>For Heat Value and Density, you can refer to:</v>
      </c>
      <c r="K77" s="72"/>
    </row>
    <row r="78" spans="3:14" x14ac:dyDescent="0.25">
      <c r="K78" s="72"/>
    </row>
    <row r="79" spans="3:14" x14ac:dyDescent="0.25">
      <c r="K79" s="72"/>
    </row>
    <row r="80" spans="3:14" x14ac:dyDescent="0.25">
      <c r="K80" s="72"/>
    </row>
    <row r="87" spans="3:3" ht="15" x14ac:dyDescent="0.3">
      <c r="C87" s="66" t="str">
        <f>IF('Instructions 说明'!$L$2="English", "For other conversions:", IF('Instructions 说明'!$L$2="Chinese", "关于其他转换:"))</f>
        <v>For other conversions:</v>
      </c>
    </row>
    <row r="89" spans="3:3" x14ac:dyDescent="0.25">
      <c r="C89" s="67" t="s">
        <v>69</v>
      </c>
    </row>
    <row r="90" spans="3:3" x14ac:dyDescent="0.25">
      <c r="C90" s="67" t="s">
        <v>70</v>
      </c>
    </row>
    <row r="100" spans="1:21" ht="12.65" customHeight="1" x14ac:dyDescent="0.25">
      <c r="A100" s="151"/>
      <c r="B100" s="151"/>
      <c r="C100" s="151"/>
      <c r="D100" s="151"/>
      <c r="E100" s="151"/>
      <c r="F100" s="151"/>
      <c r="G100" s="151"/>
      <c r="H100" s="151"/>
      <c r="I100" s="151"/>
      <c r="J100" s="151"/>
      <c r="K100" s="151"/>
      <c r="L100" s="151"/>
      <c r="M100" s="151"/>
      <c r="N100" s="89"/>
      <c r="O100" s="89"/>
      <c r="P100" s="89"/>
      <c r="Q100" s="89"/>
      <c r="R100" s="89"/>
      <c r="S100" s="89"/>
      <c r="T100" s="89"/>
      <c r="U100" s="89"/>
    </row>
    <row r="101" spans="1:21" x14ac:dyDescent="0.25">
      <c r="A101" s="151"/>
      <c r="B101" s="151"/>
      <c r="C101" s="151"/>
      <c r="D101" s="151"/>
      <c r="E101" s="151"/>
      <c r="F101" s="151"/>
      <c r="G101" s="151"/>
      <c r="H101" s="151"/>
      <c r="I101" s="151"/>
      <c r="J101" s="151"/>
      <c r="K101" s="151"/>
      <c r="L101" s="151"/>
      <c r="M101" s="151"/>
      <c r="N101" s="89"/>
      <c r="O101" s="89"/>
      <c r="P101" s="89"/>
      <c r="Q101" s="89"/>
      <c r="R101" s="89"/>
      <c r="S101" s="89"/>
      <c r="T101" s="89"/>
      <c r="U101" s="89"/>
    </row>
    <row r="102" spans="1:21" x14ac:dyDescent="0.25">
      <c r="A102" s="151"/>
      <c r="B102" s="151"/>
      <c r="C102" s="151"/>
      <c r="D102" s="151"/>
      <c r="E102" s="151"/>
      <c r="F102" s="151"/>
      <c r="G102" s="151"/>
      <c r="H102" s="151"/>
      <c r="I102" s="151"/>
      <c r="J102" s="151"/>
      <c r="K102" s="151"/>
      <c r="L102" s="151"/>
      <c r="M102" s="151"/>
      <c r="N102" s="89"/>
      <c r="O102" s="89"/>
      <c r="P102" s="89"/>
      <c r="Q102" s="89"/>
      <c r="R102" s="89"/>
      <c r="S102" s="89"/>
      <c r="T102" s="89"/>
      <c r="U102" s="89"/>
    </row>
    <row r="103" spans="1:21" x14ac:dyDescent="0.25">
      <c r="A103" s="151"/>
      <c r="B103" s="151"/>
      <c r="C103" s="151"/>
      <c r="D103" s="151"/>
      <c r="E103" s="151"/>
      <c r="F103" s="151"/>
      <c r="G103" s="151"/>
      <c r="H103" s="151"/>
      <c r="I103" s="151"/>
      <c r="J103" s="151"/>
      <c r="K103" s="151"/>
      <c r="L103" s="151"/>
      <c r="M103" s="151"/>
      <c r="N103" s="89"/>
      <c r="O103" s="89"/>
      <c r="P103" s="89"/>
      <c r="Q103" s="89"/>
      <c r="R103" s="89"/>
      <c r="S103" s="89"/>
      <c r="T103" s="89"/>
      <c r="U103" s="89"/>
    </row>
    <row r="104" spans="1:21" x14ac:dyDescent="0.25">
      <c r="A104" s="151"/>
      <c r="B104" s="151"/>
      <c r="C104" s="151"/>
      <c r="D104" s="151"/>
      <c r="E104" s="151"/>
      <c r="F104" s="151"/>
      <c r="G104" s="151"/>
      <c r="H104" s="151"/>
      <c r="I104" s="151"/>
      <c r="J104" s="151"/>
      <c r="K104" s="151"/>
      <c r="L104" s="151"/>
      <c r="M104" s="151"/>
      <c r="N104" s="89"/>
      <c r="O104" s="89"/>
      <c r="P104" s="89"/>
      <c r="Q104" s="89"/>
      <c r="R104" s="89"/>
      <c r="S104" s="89"/>
      <c r="T104" s="89"/>
      <c r="U104" s="89"/>
    </row>
    <row r="105" spans="1:21" x14ac:dyDescent="0.25">
      <c r="A105" s="151"/>
      <c r="B105" s="151"/>
      <c r="C105" s="151"/>
      <c r="D105" s="151"/>
      <c r="E105" s="151"/>
      <c r="F105" s="151"/>
      <c r="G105" s="151"/>
      <c r="H105" s="151"/>
      <c r="I105" s="151"/>
      <c r="J105" s="151"/>
      <c r="K105" s="151"/>
      <c r="L105" s="151"/>
      <c r="M105" s="151"/>
      <c r="N105" s="89"/>
      <c r="O105" s="89"/>
      <c r="P105" s="89"/>
      <c r="Q105" s="89"/>
      <c r="R105" s="89"/>
      <c r="S105" s="89"/>
      <c r="T105" s="89"/>
      <c r="U105" s="89"/>
    </row>
    <row r="106" spans="1:21" x14ac:dyDescent="0.25">
      <c r="A106" s="151"/>
      <c r="B106" s="151"/>
      <c r="C106" s="151"/>
      <c r="D106" s="151"/>
      <c r="E106" s="151"/>
      <c r="F106" s="151"/>
      <c r="G106" s="151"/>
      <c r="H106" s="151"/>
      <c r="I106" s="151"/>
      <c r="J106" s="151"/>
      <c r="K106" s="151"/>
      <c r="L106" s="151"/>
      <c r="M106" s="151"/>
      <c r="N106" s="89"/>
      <c r="O106" s="89"/>
      <c r="P106" s="89"/>
      <c r="Q106" s="89"/>
      <c r="R106" s="89"/>
      <c r="S106" s="89"/>
      <c r="T106" s="89"/>
      <c r="U106" s="89"/>
    </row>
    <row r="107" spans="1:21" x14ac:dyDescent="0.25">
      <c r="A107" s="89"/>
      <c r="B107" s="89"/>
      <c r="C107" s="89"/>
      <c r="D107" s="89"/>
      <c r="E107" s="89"/>
      <c r="F107" s="89"/>
      <c r="G107" s="89"/>
      <c r="H107" s="89"/>
      <c r="I107" s="89"/>
      <c r="J107" s="89"/>
      <c r="K107" s="89"/>
      <c r="L107" s="89"/>
      <c r="M107" s="89"/>
      <c r="N107" s="89"/>
      <c r="O107" s="89"/>
      <c r="P107" s="89"/>
      <c r="Q107" s="89"/>
      <c r="R107" s="89"/>
      <c r="S107" s="89"/>
      <c r="T107" s="89"/>
      <c r="U107" s="89"/>
    </row>
    <row r="108" spans="1:21" x14ac:dyDescent="0.25">
      <c r="A108" s="89"/>
      <c r="B108" s="89"/>
      <c r="C108" s="89"/>
      <c r="D108" s="89"/>
      <c r="E108" s="89"/>
      <c r="F108" s="89"/>
      <c r="G108" s="89"/>
      <c r="H108" s="89"/>
      <c r="I108" s="89"/>
      <c r="J108" s="89"/>
      <c r="K108" s="89"/>
      <c r="L108" s="89"/>
      <c r="M108" s="89"/>
      <c r="N108" s="89"/>
      <c r="O108" s="89"/>
      <c r="P108" s="89"/>
      <c r="Q108" s="89"/>
      <c r="R108" s="89"/>
      <c r="S108" s="89"/>
      <c r="T108" s="89"/>
      <c r="U108" s="89"/>
    </row>
  </sheetData>
  <sheetProtection algorithmName="SHA-512" hashValue="ePYsNX3AGa80UXVrMuXp4z9Q++OvETBtp+sVMPoQ48m3eKT0Ir2EWm8PtVqGZSaF/GZ+1PrRafrF1/u38Dy3BQ==" saltValue="yj7sqZdhiz9xS4+hxtgJTA==" spinCount="100000" sheet="1" scenarios="1" formatCells="0"/>
  <mergeCells count="18">
    <mergeCell ref="C64:C66"/>
    <mergeCell ref="D64:D66"/>
    <mergeCell ref="J64:J66"/>
    <mergeCell ref="K64:K66"/>
    <mergeCell ref="C63:K63"/>
    <mergeCell ref="C62:K62"/>
    <mergeCell ref="N22:V22"/>
    <mergeCell ref="N42:V42"/>
    <mergeCell ref="C22:K22"/>
    <mergeCell ref="C23:K23"/>
    <mergeCell ref="C45:D45"/>
    <mergeCell ref="N23:O23"/>
    <mergeCell ref="Q23:S23"/>
    <mergeCell ref="C25:D25"/>
    <mergeCell ref="N43:O43"/>
    <mergeCell ref="H27:I27"/>
    <mergeCell ref="C37:D37"/>
    <mergeCell ref="J27:K27"/>
  </mergeCells>
  <phoneticPr fontId="8" type="noConversion"/>
  <hyperlinks>
    <hyperlink ref="C89" r:id="rId1" display="https://www.iea.org/reports/glossary-of-energy-units" xr:uid="{39CD6EBC-F7CE-4BAB-836F-E01B573EBA0F}"/>
    <hyperlink ref="C90" r:id="rId2" display="https://www.onlineconversion.com/energy.htm" xr:uid="{E5F4D13B-B358-43F4-BEC4-0726CD038EFA}"/>
  </hyperlinks>
  <pageMargins left="0.7" right="0.7" top="0.75" bottom="0.75" header="0.3" footer="0.3"/>
  <pageSetup orientation="portrait" r:id="rId3"/>
  <ignoredErrors>
    <ignoredError sqref="E31:F31" formula="1"/>
    <ignoredError sqref="J30:K34 K50:K58 U27:V39 O39 U47:V59 K41:K42 D69 D70 F70 D74 K67:K74 D68 F68 F69 D71 D72 D73 E68:E70 I74 I73 I72 I71 H74 F74 F73 F72 F71 E74 E71 G71 E72 G72 E73 G73 G74 I70 I68 I69 H67:I67 C2 D7:D10 C5 C6 D13:D14 C12 D16:D17 C15 C18 C22:K23 C27 D27:K27 C37 C39:D39 J39:K39 C25 C45:D45 J48:K48 D48 C62:K63 C65:K66 C64:J64 N62:N65 W24:W25 W44:W45 N42:V45 N22:V25 C77:C87 J28:K28 N26:T26 N46:T46" unlockedFormula="1"/>
    <ignoredError sqref="C48" formula="1" unlockedFormula="1"/>
  </ignoredErrors>
  <drawing r:id="rId4"/>
  <legacyDrawing r:id="rId5"/>
  <oleObjects>
    <mc:AlternateContent xmlns:mc="http://schemas.openxmlformats.org/markup-compatibility/2006">
      <mc:Choice Requires="x14">
        <oleObject progId="Acrobat Document" dvAspect="DVASPECT_ICON" shapeId="3083" r:id="rId6">
          <objectPr defaultSize="0" autoPict="0" r:id="rId7">
            <anchor moveWithCells="1">
              <from>
                <xdr:col>2</xdr:col>
                <xdr:colOff>50800</xdr:colOff>
                <xdr:row>78</xdr:row>
                <xdr:rowOff>88900</xdr:rowOff>
              </from>
              <to>
                <xdr:col>3</xdr:col>
                <xdr:colOff>69850</xdr:colOff>
                <xdr:row>84</xdr:row>
                <xdr:rowOff>146050</xdr:rowOff>
              </to>
            </anchor>
          </objectPr>
        </oleObject>
      </mc:Choice>
      <mc:Fallback>
        <oleObject progId="Acrobat Document" dvAspect="DVASPECT_ICON" shapeId="3083" r:id="rId6"/>
      </mc:Fallback>
    </mc:AlternateContent>
    <mc:AlternateContent xmlns:mc="http://schemas.openxmlformats.org/markup-compatibility/2006">
      <mc:Choice Requires="x14">
        <oleObject progId="Acrobat Document" dvAspect="DVASPECT_ICON" shapeId="3085" r:id="rId8">
          <objectPr defaultSize="0" r:id="rId9">
            <anchor moveWithCells="1">
              <from>
                <xdr:col>2</xdr:col>
                <xdr:colOff>31750</xdr:colOff>
                <xdr:row>91</xdr:row>
                <xdr:rowOff>57150</xdr:rowOff>
              </from>
              <to>
                <xdr:col>2</xdr:col>
                <xdr:colOff>933450</xdr:colOff>
                <xdr:row>96</xdr:row>
                <xdr:rowOff>57150</xdr:rowOff>
              </to>
            </anchor>
          </objectPr>
        </oleObject>
      </mc:Choice>
      <mc:Fallback>
        <oleObject progId="Acrobat Document" dvAspect="DVASPECT_ICON" shapeId="3085" r:id="rId8"/>
      </mc:Fallback>
    </mc:AlternateContent>
  </oleObjects>
  <extLst>
    <ext xmlns:x14="http://schemas.microsoft.com/office/spreadsheetml/2009/9/main" uri="{CCE6A557-97BC-4b89-ADB6-D9C93CAAB3DF}">
      <x14:dataValidations xmlns:xm="http://schemas.microsoft.com/office/excel/2006/main" count="10">
        <x14:dataValidation type="list" allowBlank="1" showInputMessage="1" showErrorMessage="1" xr:uid="{7311A324-B23A-4348-9B47-33B66A2CE84D}">
          <x14:formula1>
            <xm:f>'Data Validation Tab'!$N$1:$N$6</xm:f>
          </x14:formula1>
          <xm:sqref>P23</xm:sqref>
        </x14:dataValidation>
        <x14:dataValidation type="list" allowBlank="1" showInputMessage="1" showErrorMessage="1" xr:uid="{E5D583A1-F022-41AD-9F91-5151EA19C594}">
          <x14:formula1>
            <xm:f>'Data Validation Tab'!$M$1:$M$3</xm:f>
          </x14:formula1>
          <xm:sqref>L43 L23</xm:sqref>
        </x14:dataValidation>
        <x14:dataValidation type="list" allowBlank="1" showInputMessage="1" showErrorMessage="1" xr:uid="{4CCEC0DB-F7D8-4569-B6D2-5B8CA529A478}">
          <x14:formula1>
            <xm:f>'Data Validation Tab'!$O$1:$O$5</xm:f>
          </x14:formula1>
          <xm:sqref>P43</xm:sqref>
        </x14:dataValidation>
        <x14:dataValidation type="list" allowBlank="1" showInputMessage="1" showErrorMessage="1" xr:uid="{6EA6B595-9F50-4BF1-B38F-695FE005B7F2}">
          <x14:formula1>
            <xm:f>'Data Validation Tab'!$P$1:$P$11</xm:f>
          </x14:formula1>
          <xm:sqref>D30:D35</xm:sqref>
        </x14:dataValidation>
        <x14:dataValidation type="list" allowBlank="1" showInputMessage="1" showErrorMessage="1" xr:uid="{30C79931-4AB0-4EBE-A627-D2D3AD1EB3E9}">
          <x14:formula1>
            <xm:f>'Data Validation Tab'!$H$1:$H$5</xm:f>
          </x14:formula1>
          <xm:sqref>C50:C58</xm:sqref>
        </x14:dataValidation>
        <x14:dataValidation type="list" allowBlank="1" showInputMessage="1" showErrorMessage="1" xr:uid="{6BBF3EF6-1B89-46C2-8011-3226D0BF340B}">
          <x14:formula1>
            <xm:f>'Data Validation Tab'!$AC$1:$AC$2</xm:f>
          </x14:formula1>
          <xm:sqref>C41:C44</xm:sqref>
        </x14:dataValidation>
        <x14:dataValidation type="list" allowBlank="1" showInputMessage="1" showErrorMessage="1" xr:uid="{A5A521EB-1D61-4D3E-B8EE-CE492E27D96B}">
          <x14:formula1>
            <xm:f>'Data Validation Tab'!$AD$1:$AD$4</xm:f>
          </x14:formula1>
          <xm:sqref>D43:D44</xm:sqref>
        </x14:dataValidation>
        <x14:dataValidation type="list" allowBlank="1" showInputMessage="1" showErrorMessage="1" xr:uid="{3588E36E-78B5-4728-9A25-39BEC64A0E00}">
          <x14:formula1>
            <xm:f>'Data Validation Tab'!$AD$1:$AD$6</xm:f>
          </x14:formula1>
          <xm:sqref>D41:D42</xm:sqref>
        </x14:dataValidation>
        <x14:dataValidation type="list" allowBlank="1" showInputMessage="1" showErrorMessage="1" xr:uid="{5BA1B772-EA57-440A-AAFD-8AB7C5FB087E}">
          <x14:formula1>
            <xm:f>'Data Validation Tab'!$U$1:$U$7</xm:f>
          </x14:formula1>
          <xm:sqref>D50:D58</xm:sqref>
        </x14:dataValidation>
        <x14:dataValidation type="list" allowBlank="1" showInputMessage="1" showErrorMessage="1" xr:uid="{2C914690-D9F2-44F9-8DE4-03BB04961482}">
          <x14:formula1>
            <xm:f>'Data Validation Tab'!$AH$1:$AH$15</xm:f>
          </x14:formula1>
          <xm:sqref>D64:D66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27C64-14A7-4F12-BD5F-496F65355C1E}">
  <sheetPr codeName="Sheet4"/>
  <dimension ref="A1:D115"/>
  <sheetViews>
    <sheetView zoomScale="70" zoomScaleNormal="70" workbookViewId="0">
      <selection activeCell="B5" sqref="B5"/>
    </sheetView>
  </sheetViews>
  <sheetFormatPr defaultColWidth="8.7265625" defaultRowHeight="13" x14ac:dyDescent="0.3"/>
  <cols>
    <col min="1" max="1" width="2.26953125" style="68" customWidth="1"/>
    <col min="2" max="2" width="43.453125" style="69" bestFit="1" customWidth="1"/>
    <col min="3" max="3" width="23.1796875" style="69" customWidth="1"/>
    <col min="4" max="4" width="96.453125" style="69" bestFit="1" customWidth="1"/>
    <col min="5" max="16384" width="8.7265625" style="5"/>
  </cols>
  <sheetData>
    <row r="1" spans="1:4" s="69" customFormat="1" ht="12.5" x14ac:dyDescent="0.25">
      <c r="A1" s="69" t="str">
        <f>IF('Instructions 说明'!$L$2="English", "Term", IF('Instructions 说明'!$L$2="Chinese", "术语"))</f>
        <v>Term</v>
      </c>
      <c r="C1" s="69" t="str">
        <f>IF('Instructions 说明'!$L$2="English", "Acronym", IF('Instructions 说明'!$L$2="Chinese", "简写"))</f>
        <v>Acronym</v>
      </c>
      <c r="D1" s="69" t="str">
        <f>IF('Instructions 说明'!$L$2="English", "Definition", IF('Instructions 说明'!$L$2="Chinese", "定义"))</f>
        <v>Definition</v>
      </c>
    </row>
    <row r="2" spans="1:4" x14ac:dyDescent="0.3">
      <c r="A2" s="243" t="str">
        <f>IF('Instructions 说明'!L2="English", "Renewable Energy", IF('Instructions 说明'!L2="Chinese", "可再生能源"))</f>
        <v>Renewable Energy</v>
      </c>
      <c r="B2" s="243"/>
      <c r="C2" s="69" t="s">
        <v>71</v>
      </c>
      <c r="D2" s="5" t="str">
        <f>IF('Instructions 说明'!$L$2="English", "Energy taken from sources that are inexhaustible, e.g. wind, water, solar, geothermal energy and biofuels", IF('Instructions 说明'!$L$2="Chinese", "来自取之不尽用之不竭的能源，如风能、水能、太阳能、地热能和生物燃料"))</f>
        <v>Energy taken from sources that are inexhaustible, e.g. wind, water, solar, geothermal energy and biofuels</v>
      </c>
    </row>
    <row r="3" spans="1:4" ht="12.5" x14ac:dyDescent="0.25">
      <c r="A3" s="69"/>
      <c r="B3" s="5" t="str">
        <f>IF('Instructions 说明'!$L$2="English", "Wind Energy", IF('Instructions 说明'!$L$2="Chinese", "风能"))</f>
        <v>Wind Energy</v>
      </c>
      <c r="C3" s="69" t="s">
        <v>78</v>
      </c>
      <c r="D3" s="5" t="str">
        <f>IF('Instructions 说明'!$L$2="English", "Kinetic energy present in wind motion that can be converted to mechanical energy for driving pumps, mills, and electric power generators", IF('Instructions 说明'!$L$2="Chinese", "风力运动中存在的动能，可转化为机械能用于驱动 泵、磨机和发电机"))</f>
        <v>Kinetic energy present in wind motion that can be converted to mechanical energy for driving pumps, mills, and electric power generators</v>
      </c>
    </row>
    <row r="4" spans="1:4" ht="12.5" x14ac:dyDescent="0.25">
      <c r="A4" s="69"/>
      <c r="B4" s="5" t="str">
        <f>IF('Instructions 说明'!$L$2="English", "Solar Energy", IF('Instructions 说明'!$L$2="Chinese", "太阳能"))</f>
        <v>Solar Energy</v>
      </c>
      <c r="C4" s="69" t="s">
        <v>78</v>
      </c>
      <c r="D4" s="5" t="str">
        <f>IF('Instructions 说明'!$L$2="English", "Solar radiation exploited for hot water production or electricity generation", IF('Instructions 说明'!$L$2="Chinese", "用于热水生产或发电的太阳辐射"))</f>
        <v>Solar radiation exploited for hot water production or electricity generation</v>
      </c>
    </row>
    <row r="5" spans="1:4" ht="12.5" x14ac:dyDescent="0.25">
      <c r="A5" s="69"/>
      <c r="B5" s="5" t="str">
        <f>IF('Instructions 说明'!$L$2="English", "Hydro Energy", IF('Instructions 说明'!$L$2="Chinese", "水能"))</f>
        <v>Hydro Energy</v>
      </c>
      <c r="C5" s="69" t="s">
        <v>78</v>
      </c>
      <c r="D5" s="5" t="str">
        <f>IF('Instructions 说明'!$L$2="English", "Potential and kinetic energy of water converted into electricity in hydroelectric plants", IF('Instructions 说明'!$L$2="Chinese", "水力发电厂中水的势能和动能转化为电"))</f>
        <v>Potential and kinetic energy of water converted into electricity in hydroelectric plants</v>
      </c>
    </row>
    <row r="6" spans="1:4" ht="12.5" x14ac:dyDescent="0.25">
      <c r="A6" s="69"/>
      <c r="B6" s="5" t="str">
        <f>IF('Instructions 说明'!$L$2="English", "Geothermal Energy", IF('Instructions 说明'!$L$2="Chinese", "地热能"))</f>
        <v>Geothermal Energy</v>
      </c>
      <c r="C6" s="69" t="s">
        <v>78</v>
      </c>
      <c r="D6" s="5" t="str">
        <f>IF('Instructions 说明'!$L$2="English", "Energy available as heat emitted from within the earth's crust, usually in the form of hot water or steam", IF('Instructions 说明'!$L$2="Chinese", "从地壳内部发出的热量，通常以热水或蒸汽的形式提供的能量"))</f>
        <v>Energy available as heat emitted from within the earth's crust, usually in the form of hot water or steam</v>
      </c>
    </row>
    <row r="7" spans="1:4" ht="12.5" x14ac:dyDescent="0.25">
      <c r="A7" s="69"/>
      <c r="B7" s="5" t="str">
        <f>IF('Instructions 说明'!$L$2="English", "Biomass Energy", IF('Instructions 说明'!$L$2="Chinese", "生物能（生物燃料）"))</f>
        <v>Biomass Energy</v>
      </c>
      <c r="C7" s="69" t="s">
        <v>78</v>
      </c>
      <c r="D7" s="5" t="str">
        <f>IF('Instructions 说明'!$L$2="English", "Renewable energy produced from organic matter. Organic matter may either be used directly as a fuel or processed into liquids or gases", IF('Instructions 说明'!$L$2="Chinese", "由有机物质生产的可再生能源。有机物质可以直接用作燃料或加工成液体或气体"))</f>
        <v>Renewable energy produced from organic matter. Organic matter may either be used directly as a fuel or processed into liquids or gases</v>
      </c>
    </row>
    <row r="8" spans="1:4" ht="12.5" x14ac:dyDescent="0.25">
      <c r="A8" s="69"/>
      <c r="B8" s="5" t="str">
        <f>IF('Instructions 说明'!$L$2="English", "Ocean based Energy", IF('Instructions 说明'!$L$2="Chinese", "海洋能"))</f>
        <v>Ocean based Energy</v>
      </c>
      <c r="C8" s="69" t="s">
        <v>78</v>
      </c>
      <c r="D8" s="5" t="str">
        <f>IF('Instructions 说明'!$L$2="English", "Wave and tidal generate energy though turbines where as salinity gradient and ocean thermal energy generate thourgh chemical processes", IF('Instructions 说明'!$L$2="Chinese", "波浪和潮汐通过涡轮机产生能量，在涡轮机中，盐度梯度和海洋热能产生剧烈的化学过程。"))</f>
        <v>Wave and tidal generate energy though turbines where as salinity gradient and ocean thermal energy generate thourgh chemical processes</v>
      </c>
    </row>
    <row r="9" spans="1:4" ht="12.5" x14ac:dyDescent="0.25">
      <c r="A9" s="69"/>
      <c r="B9" s="5" t="str">
        <f>IF('Instructions 说明'!$L$2="English", "Renewable Energy Mix", IF('Instructions 说明'!$L$2="Chinese", "可再生源混合"))</f>
        <v>Renewable Energy Mix</v>
      </c>
      <c r="C9" s="69" t="s">
        <v>78</v>
      </c>
      <c r="D9" s="5" t="str">
        <f>IF('Instructions 说明'!$L$2="English", "Mix from any renewable sources", IF('Instructions 说明'!$L$2="Chinese", "从任何可再生来源的混合"))</f>
        <v>Mix from any renewable sources</v>
      </c>
    </row>
    <row r="10" spans="1:4" ht="12.5" x14ac:dyDescent="0.25">
      <c r="A10" s="69" t="str">
        <f>IF('Instructions 说明'!L2="English", "Energy Baseline", IF('Instructions 说明'!L2="Chinese", "能量基准线"))</f>
        <v>Energy Baseline</v>
      </c>
      <c r="C10" s="69" t="s">
        <v>72</v>
      </c>
      <c r="D10" s="5" t="str">
        <f>IF('Instructions 说明'!$L$2="English", "Quantitative reference which indicates a base for an energy comparison, preferrably of 12 months minimun", IF('Instructions 说明'!$L$2="Chinese", "定量参考表明能量比较的基础，至少12个月为宜"))</f>
        <v>Quantitative reference which indicates a base for an energy comparison, preferrably of 12 months minimun</v>
      </c>
    </row>
    <row r="11" spans="1:4" ht="12.5" x14ac:dyDescent="0.25">
      <c r="A11" s="69" t="str">
        <f>IF('Instructions 说明'!L2="English", "Energy intensity", IF('Instructions 说明'!L2="Chinese", "能量密度"))</f>
        <v>Energy intensity</v>
      </c>
      <c r="C11" s="69" t="s">
        <v>78</v>
      </c>
      <c r="D11" s="5" t="str">
        <f>IF('Instructions 说明'!$L$2="English", "Quantitative reference which indicates an energy consumption regarding an end product/headcount/area", IF('Instructions 说明'!$L$2="Chinese", "表示终端产品/人口/面积能耗的定量参考"))</f>
        <v>Quantitative reference which indicates an energy consumption regarding an end product/headcount/area</v>
      </c>
    </row>
    <row r="12" spans="1:4" ht="12.5" x14ac:dyDescent="0.25">
      <c r="A12" s="69" t="str">
        <f>IF('Instructions 说明'!L2="English", "Energy model", IF('Instructions 说明'!L2="Chinese", "能量模型"))</f>
        <v>Energy model</v>
      </c>
      <c r="C12" s="69" t="s">
        <v>78</v>
      </c>
      <c r="D12" s="5" t="str">
        <f>IF('Instructions 说明'!$L$2="English", "Representative process of energy consumption regarding a group of variables and constants", IF('Instructions 说明'!$L$2="Chinese", "关于一组变量和常数的代表性能耗过程"))</f>
        <v>Representative process of energy consumption regarding a group of variables and constants</v>
      </c>
    </row>
    <row r="13" spans="1:4" ht="12.5" x14ac:dyDescent="0.25">
      <c r="A13" s="69"/>
      <c r="B13" s="5" t="str">
        <f>IF('Instructions 说明'!$L$2="English", "Coefficient", IF('Instructions 说明'!$L$2="Chinese", "系数"))</f>
        <v>Coefficient</v>
      </c>
      <c r="C13" s="69" t="s">
        <v>78</v>
      </c>
      <c r="D13" s="5" t="str">
        <f>IF('Instructions 说明'!$L$2="English", "Numerical constant that multiplies a variable", IF('Instructions 说明'!$L$2="Chinese", "乘以变量的数值常数"))</f>
        <v>Numerical constant that multiplies a variable</v>
      </c>
    </row>
    <row r="14" spans="1:4" ht="12.5" x14ac:dyDescent="0.25">
      <c r="A14" s="69"/>
      <c r="B14" s="5" t="str">
        <f>IF('Instructions 说明'!$L$2="English", "Coefficient of variation", IF('Instructions 说明'!$L$2="Chinese", "变化系数"))</f>
        <v>Coefficient of variation</v>
      </c>
      <c r="C14" s="69" t="s">
        <v>114</v>
      </c>
      <c r="D14" s="5" t="str">
        <f>IF('Instructions 说明'!$L$2="English", "Ratio betweeen standard deviation and mean", IF('Instructions 说明'!$L$2="Chinese", "标准偏差与平均值之间的比率"))</f>
        <v>Ratio betweeen standard deviation and mean</v>
      </c>
    </row>
    <row r="15" spans="1:4" ht="12.5" x14ac:dyDescent="0.25">
      <c r="A15" s="69"/>
      <c r="B15" s="5" t="str">
        <f>IF('Instructions 说明'!$L$2="English", "Constant", IF('Instructions 说明'!$L$2="Chinese", "常数"))</f>
        <v>Constant</v>
      </c>
      <c r="C15" s="69" t="s">
        <v>78</v>
      </c>
      <c r="D15" s="5" t="str">
        <f>IF('Instructions 说明'!$L$2="English", "Fixed value", IF('Instructions 说明'!$L$2="Chinese", "固定值"))</f>
        <v>Fixed value</v>
      </c>
    </row>
    <row r="16" spans="1:4" ht="12.5" x14ac:dyDescent="0.25">
      <c r="A16" s="69"/>
      <c r="B16" s="5" t="str">
        <f>IF('Instructions 说明'!$L$2="English", "Correlation Coefficient", IF('Instructions 说明'!$L$2="Chinese", "相关系数"))</f>
        <v>Correlation Coefficient</v>
      </c>
      <c r="C16" s="69" t="s">
        <v>115</v>
      </c>
      <c r="D16" s="5" t="str">
        <f>IF('Instructions 说明'!$L$2="English", "Correlation between explained and total variation in Y", IF('Instructions 说明'!$L$2="Chinese", "Y的解释和总变化之间的相关性"))</f>
        <v>Correlation between explained and total variation in Y</v>
      </c>
    </row>
    <row r="17" spans="1:4" ht="12.5" x14ac:dyDescent="0.25">
      <c r="A17" s="69"/>
      <c r="B17" s="5" t="str">
        <f>IF('Instructions 说明'!$L$2="English", "Deviation", IF('Instructions 说明'!$L$2="Chinese", "偏差"))</f>
        <v>Deviation</v>
      </c>
      <c r="C17" s="69" t="s">
        <v>78</v>
      </c>
      <c r="D17" s="5" t="str">
        <f>IF('Instructions 说明'!$L$2="English", "Variation between two sets of value", IF('Instructions 说明'!$L$2="Chinese", "两组值之间的差异"))</f>
        <v>Variation between two sets of value</v>
      </c>
    </row>
    <row r="18" spans="1:4" ht="12.5" x14ac:dyDescent="0.25">
      <c r="A18" s="69"/>
      <c r="B18" s="5" t="str">
        <f>IF('Instructions 说明'!$L$2="English", "Lineal Regression", IF('Instructions 说明'!$L$2="Chinese", "线性回归"))</f>
        <v>Lineal Regression</v>
      </c>
      <c r="C18" s="69" t="s">
        <v>78</v>
      </c>
      <c r="D18" s="5" t="str">
        <f>IF('Instructions 说明'!$L$2="English", "Statistic procedure used to find relations between a group of variables", IF('Instructions 说明'!$L$2="Chinese", "用于查找一组变量之间关系的统计过程"))</f>
        <v>Statistic procedure used to find relations between a group of variables</v>
      </c>
    </row>
    <row r="19" spans="1:4" ht="12.5" x14ac:dyDescent="0.25">
      <c r="A19" s="69"/>
      <c r="B19" s="5" t="str">
        <f>IF('Instructions 说明'!$L$2="English", "Standard deviation", IF('Instructions 说明'!$L$2="Chinese", "标准偏差"))</f>
        <v>Standard deviation</v>
      </c>
      <c r="C19" s="69" t="s">
        <v>78</v>
      </c>
      <c r="D19" s="5" t="str">
        <f>IF('Instructions 说明'!$L$2="English", "Variation from a set of values from their mean", IF('Instructions 说明'!$L$2="Chinese", "一组值与其平均值的偏差"))</f>
        <v>Variation from a set of values from their mean</v>
      </c>
    </row>
    <row r="20" spans="1:4" ht="12.5" x14ac:dyDescent="0.25">
      <c r="A20" s="69"/>
      <c r="B20" s="5" t="str">
        <f>IF('Instructions 说明'!$L$2="English", "Standard error", IF('Instructions 说明'!$L$2="Chinese", "标准误差"))</f>
        <v>Standard error</v>
      </c>
      <c r="C20" s="69" t="s">
        <v>78</v>
      </c>
      <c r="D20" s="5" t="str">
        <f>IF('Instructions 说明'!$L$2="English", "Variation from a set of errors to the mean", IF('Instructions 说明'!$L$2="Chinese", "一组误差到平均值的偏差"))</f>
        <v>Variation from a set of errors to the mean</v>
      </c>
    </row>
    <row r="21" spans="1:4" ht="12.5" x14ac:dyDescent="0.25">
      <c r="A21" s="69"/>
      <c r="B21" s="5" t="str">
        <f>IF('Instructions 说明'!$L$2="English", "Statistic T", IF('Instructions 说明'!$L$2="Chinese", "统计T"))</f>
        <v>Statistic T</v>
      </c>
      <c r="C21" s="69" t="s">
        <v>78</v>
      </c>
      <c r="D21" s="5" t="str">
        <f>IF('Instructions 说明'!$L$2="English", "Statistic proof to determine if an estimation is statisticly significative ", IF('Instructions 说明'!$L$2="Chinese", "确定估计是否具有统计意义的统计证明"))</f>
        <v xml:space="preserve">Statistic proof to determine if an estimation is statisticly significative </v>
      </c>
    </row>
    <row r="22" spans="1:4" ht="12.5" x14ac:dyDescent="0.25">
      <c r="A22" s="69"/>
      <c r="B22" s="5" t="str">
        <f>IF('Instructions 说明'!$L$2="English", "Variation", IF('Instructions 说明'!$L$2="Chinese", "变化"))</f>
        <v>Variation</v>
      </c>
      <c r="C22" s="69" t="s">
        <v>78</v>
      </c>
      <c r="D22" s="5" t="str">
        <f>IF('Instructions 说明'!$L$2="English", "Variation from one value from the mean", IF('Instructions 说明'!$L$2="Chinese", "一个值与平均值的变化"))</f>
        <v>Variation from one value from the mean</v>
      </c>
    </row>
    <row r="23" spans="1:4" s="157" customFormat="1" ht="12.5" x14ac:dyDescent="0.25">
      <c r="A23" s="159" t="s">
        <v>73</v>
      </c>
      <c r="B23" s="159"/>
      <c r="C23" s="159" t="s">
        <v>78</v>
      </c>
      <c r="D23" s="160" t="str">
        <f>IF('Instructions 说明'!$L$2="English", "RE100 global corporate renewable initiative committed to aim 100% of RE", IF('Instructions 说明'!$L$2="Chinese", "全球公司可再生能源倡议致力于实现100%的可再生能源目标"))</f>
        <v>RE100 global corporate renewable initiative committed to aim 100% of RE</v>
      </c>
    </row>
    <row r="24" spans="1:4" ht="12.5" x14ac:dyDescent="0.25">
      <c r="A24" s="69" t="str">
        <f>IF('Instructions 说明'!L2="English", "Energy carrier", IF('Instructions 说明'!L2="Chinese", "能源载体"))</f>
        <v>Energy carrier</v>
      </c>
      <c r="C24" s="69" t="s">
        <v>78</v>
      </c>
      <c r="D24" s="71" t="str">
        <f>IF('Instructions 说明'!$L$2="English", "Transmitter of energy", IF('Instructions 说明'!$L$2="Chinese", "能量变送物"))</f>
        <v>Transmitter of energy</v>
      </c>
    </row>
    <row r="25" spans="1:4" ht="12.5" x14ac:dyDescent="0.25">
      <c r="A25" s="69"/>
      <c r="B25" s="5" t="str">
        <f>IF('Instructions 说明'!$L$2="English", "Electricity", IF('Instructions 说明'!$L$2="Chinese", "电力"))</f>
        <v>Electricity</v>
      </c>
      <c r="C25" s="69" t="s">
        <v>78</v>
      </c>
      <c r="D25" s="71" t="str">
        <f>IF('Instructions 说明'!$L$2="English", "Electricity is the flow of electrical power or charge provided", IF('Instructions 说明'!$L$2="Chinese", "电是提供的电力或电荷的流动"))</f>
        <v>Electricity is the flow of electrical power or charge provided</v>
      </c>
    </row>
    <row r="26" spans="1:4" ht="12.5" x14ac:dyDescent="0.25">
      <c r="A26" s="69"/>
      <c r="B26" s="5" t="str">
        <f>IF('Instructions 说明'!$L$2="English", "Steam", IF('Instructions 说明'!$L$2="Chinese", "蒸汽"))</f>
        <v>Steam</v>
      </c>
      <c r="C26" s="69" t="s">
        <v>78</v>
      </c>
      <c r="D26" s="71" t="str">
        <f>IF('Instructions 说明'!$L$2="English", "Water in vapor form provided as a service", IF('Instructions 说明'!$L$2="Chinese", "作为服务提供的蒸汽形式的水"))</f>
        <v>Water in vapor form provided as a service</v>
      </c>
    </row>
    <row r="27" spans="1:4" ht="12.5" x14ac:dyDescent="0.25">
      <c r="A27" s="69"/>
      <c r="B27" s="5" t="str">
        <f>IF('Instructions 说明'!$L$2="English", "Heat", IF('Instructions 说明'!$L$2="Chinese", "热能"))</f>
        <v>Heat</v>
      </c>
      <c r="C27" s="69" t="s">
        <v>78</v>
      </c>
      <c r="D27" s="71" t="str">
        <f>IF('Instructions 说明'!$L$2="English", "Fuel for transportation and manufacturing provided as a service", IF('Instructions 说明'!$L$2="Chinese", "作为服务提供的运输和制造燃料"))</f>
        <v>Fuel for transportation and manufacturing provided as a service</v>
      </c>
    </row>
    <row r="28" spans="1:4" ht="12.5" x14ac:dyDescent="0.25">
      <c r="A28" s="69"/>
      <c r="B28" s="5" t="str">
        <f>IF('Instructions 说明'!$L$2="English", "Cooling", IF('Instructions 说明'!$L$2="Chinese", "冷能"))</f>
        <v>Cooling</v>
      </c>
      <c r="C28" s="69" t="s">
        <v>78</v>
      </c>
      <c r="D28" s="71" t="str">
        <f>IF('Instructions 说明'!$L$2="English", "Energy provided as a service for cooling purposes", IF('Instructions 说明'!$L$2="Chinese", "作为服务提供的用于冷却的能源"))</f>
        <v>Energy provided as a service for cooling purposes</v>
      </c>
    </row>
    <row r="29" spans="1:4" ht="37.5" x14ac:dyDescent="0.25">
      <c r="A29" s="69"/>
      <c r="B29" s="5" t="str">
        <f>IF('Instructions 说明'!$L$2="English", "Fuels", IF('Instructions 说明'!$L$2="Chinese", "燃料"))</f>
        <v>Fuels</v>
      </c>
      <c r="C29" s="69" t="s">
        <v>78</v>
      </c>
      <c r="D29" s="71" t="str">
        <f>IF('Instructions 说明'!$L$2="English", "Any material substance that can be consumed to supply heat or power. Included are petroleum, coal, and natural gas (the fossil fuels), and other consumable materials, such as uranium, biomass, and hydrogen provided for generation of electricity purposes", IF('Instructions 说明'!$L$2="Chinese", "任何可用于供热或供电的物质。其中包括石油、煤炭和天然气（化石燃料），以及用于发电的其他消耗材料，如铀、生物质和氢气"))</f>
        <v>Any material substance that can be consumed to supply heat or power. Included are petroleum, coal, and natural gas (the fossil fuels), and other consumable materials, such as uranium, biomass, and hydrogen provided for generation of electricity purposes</v>
      </c>
    </row>
    <row r="30" spans="1:4" ht="25" x14ac:dyDescent="0.25">
      <c r="A30" s="69" t="str">
        <f>IF('Instructions 说明'!L2="English", "Energy Attribute Certificate", IF('Instructions 说明'!L2="Chinese", "能源属性证书"))</f>
        <v>Energy Attribute Certificate</v>
      </c>
      <c r="C30" s="69" t="s">
        <v>74</v>
      </c>
      <c r="D30" s="71" t="str">
        <f>IF('Instructions 说明'!$L$2="English", "Contractual instruments to convey information about produced renewable electricity and the actual amount.", IF('Instructions 说明'!$L$2="Chinese", "传达可生产再生电力和实际电量信息的合同工具"))</f>
        <v>Contractual instruments to convey information about produced renewable electricity and the actual amount.</v>
      </c>
    </row>
    <row r="31" spans="1:4" ht="25.5" x14ac:dyDescent="0.3">
      <c r="B31" s="5" t="str">
        <f>IF('Instructions 说明'!$L$2="English", "Green Energy Certificate", IF('Instructions 说明'!$L$2="Chinese", "绿色能源证书"))</f>
        <v>Green Energy Certificate</v>
      </c>
      <c r="C31" s="69" t="s">
        <v>0</v>
      </c>
      <c r="D31" s="71" t="str">
        <f>IF('Instructions 说明'!$L$2="English", "Type of EAC only applicable for China energy market, these are designed and maintained by the China Renewable Energy Engineering Institute (CREEI) and approved by GHG Protocol", IF('Instructions 说明'!$L$2="Chinese", "EAC的一种类型，仅适用于中国能源市场，由中国可再生能源工程研究院（CREEI）设计和维护，并经GHG协议批准"))</f>
        <v>Type of EAC only applicable for China energy market, these are designed and maintained by the China Renewable Energy Engineering Institute (CREEI) and approved by GHG Protocol</v>
      </c>
    </row>
    <row r="32" spans="1:4" ht="25.5" x14ac:dyDescent="0.3">
      <c r="B32" s="5" t="str">
        <f>IF('Instructions 说明'!$L$2="English", "Guarantee of Origin", IF('Instructions 说明'!$L$2="Chinese", "原产地保证"))</f>
        <v>Guarantee of Origin</v>
      </c>
      <c r="C32" s="69" t="s">
        <v>1</v>
      </c>
      <c r="D32" s="71" t="str">
        <f>IF('Instructions 说明'!$L$2="English", "Type of EAC only applicable for Europe's energy market, commonly used for renewable energy. These are approved by GHG protocol.", IF('Instructions 说明'!$L$2="Chinese", "EAC的一种类型，仅适用于欧洲能源市场，通常用于可再生能源。这些都得到了GHG协议的批准。"))</f>
        <v>Type of EAC only applicable for Europe's energy market, commonly used for renewable energy. These are approved by GHG protocol.</v>
      </c>
    </row>
    <row r="33" spans="1:4" ht="25.5" x14ac:dyDescent="0.3">
      <c r="B33" s="5" t="str">
        <f>IF('Instructions 说明'!$L$2="English", "Indian Renewable Energy Certificate", IF('Instructions 说明'!$L$2="Chinese", "印度可再生能源证书"))</f>
        <v>Indian Renewable Energy Certificate</v>
      </c>
      <c r="C33" s="69" t="s">
        <v>2</v>
      </c>
      <c r="D33" s="71" t="str">
        <f>IF('Instructions 说明'!$L$2="English", "Type of EAC only applicable in Indian's energy market, only used for renewable energy. These are approved by GHG Protocol", IF('Instructions 说明'!$L$2="Chinese", "EAC的一种类型，仅适用于印度能源市场，仅适用于可再生能源。这些都得到了GHG协议的批准。"))</f>
        <v>Type of EAC only applicable in Indian's energy market, only used for renewable energy. These are approved by GHG Protocol</v>
      </c>
    </row>
    <row r="34" spans="1:4" ht="25.5" x14ac:dyDescent="0.3">
      <c r="B34" s="5" t="str">
        <f>IF('Instructions 说明'!$L$2="English", "International Renewable Energy Certificate",IF('Instructions 说明'!$L$2="Chinese","国际可再生能源证书"))</f>
        <v>International Renewable Energy Certificate</v>
      </c>
      <c r="C34" s="69" t="s">
        <v>3</v>
      </c>
      <c r="D34" s="71" t="str">
        <f>IF('Instructions 说明'!$L$2="English", "Type of EAC, applicable in this countries' energy market, only used for renewable energy. These are approved by GHG Protocol. ", IF('Instructions 说明'!$L$2="Chinese", "EAC的一种类型，仅适用于该国的能源市场，仅适用于可再生能源。这些都得到了GHG协议的批准。"))</f>
        <v xml:space="preserve">Type of EAC, applicable in this countries' energy market, only used for renewable energy. These are approved by GHG Protocol. </v>
      </c>
    </row>
    <row r="35" spans="1:4" ht="25.5" x14ac:dyDescent="0.3">
      <c r="B35" s="5" t="str">
        <f>IF('Instructions 说明'!$L$2="English", "Renewable Energy Certificate", IF('Instructions 说明'!$L$2="Chinese", "可再生能源证书"))</f>
        <v>Renewable Energy Certificate</v>
      </c>
      <c r="C35" s="69" t="s">
        <v>4</v>
      </c>
      <c r="D35" s="71" t="str">
        <f>IF('Instructions 说明'!$L$2="English", "Type of EAC only applicable in North America's energy market, only used for renewable energy. These are approved by GHG Protocol. ", IF('Instructions 说明'!$L$2="Chinese", "EAC的一种类型，仅适用于北美能源市场，仅适用于可再生能源。这些都得到了GHG协议的批准。"))</f>
        <v xml:space="preserve">Type of EAC only applicable in North America's energy market, only used for renewable energy. These are approved by GHG Protocol. </v>
      </c>
    </row>
    <row r="36" spans="1:4" x14ac:dyDescent="0.3">
      <c r="B36" s="5" t="str">
        <f>IF('Instructions 说明'!$L$2="English", "Japan Credit", IF('Instructions 说明'!$L$2="Chinese", "日本信贷"))</f>
        <v>Japan Credit</v>
      </c>
      <c r="C36" s="69" t="s">
        <v>5</v>
      </c>
      <c r="D36" s="71" t="str">
        <f>IF('Instructions 说明'!$L$2="English", "Type of EAC only applicable in Japan's energy market. These are approved by the GHG Protocol.", IF('Instructions 说明'!$L$2="Chinese", "EAC的一种类型，仅适用于日本能源市场。这些都得到了GHG协议的批准。"))</f>
        <v>Type of EAC only applicable in Japan's energy market. These are approved by the GHG Protocol.</v>
      </c>
    </row>
    <row r="37" spans="1:4" x14ac:dyDescent="0.3">
      <c r="B37" s="5" t="str">
        <f>IF('Instructions 说明'!$L$2="English", "Australian Large-Scale Generation Certificates", IF('Instructions 说明'!$L$2="Chinese", "澳大利亚大型发电证书"))</f>
        <v>Australian Large-Scale Generation Certificates</v>
      </c>
      <c r="C37" s="69" t="s">
        <v>6</v>
      </c>
      <c r="D37" s="71" t="str">
        <f>IF('Instructions 说明'!$L$2="English", "Type of EAC only applicable in Australian's energy market. These are approved by the GHG Protocol.", IF('Instructions 说明'!$L$2="Chinese", "EAC的一种类型，仅适用于澳大利亚能源市场。这些都得到了GHG协议的批准。"))</f>
        <v>Type of EAC only applicable in Australian's energy market. These are approved by the GHG Protocol.</v>
      </c>
    </row>
    <row r="38" spans="1:4" ht="25.5" x14ac:dyDescent="0.3">
      <c r="B38" s="5" t="str">
        <f>IF('Instructions 说明'!$L$2="English", "Non-Fossil Certificates ", IF('Instructions 说明'!$L$2="Chinese", "非化石证书"))</f>
        <v xml:space="preserve">Non-Fossil Certificates </v>
      </c>
      <c r="C38" s="69" t="s">
        <v>7</v>
      </c>
      <c r="D38" s="71" t="str">
        <f>IF('Instructions 说明'!$L$2="English", "Type of EAC only applicable in Japan's energy market, not exclusive to renewable energy. These are approved by the GHG Protocol.", IF('Instructions 说明'!$L$2="Chinese", "EAC的一种类型，仅适用于日本能源市场，不仅适用于可再生能源。这些都得到了GHG协议的批准。"))</f>
        <v>Type of EAC only applicable in Japan's energy market, not exclusive to renewable energy. These are approved by the GHG Protocol.</v>
      </c>
    </row>
    <row r="39" spans="1:4" x14ac:dyDescent="0.3">
      <c r="B39" s="5" t="str">
        <f>IF('Instructions 说明'!$L$2="English", "Renewable Energy Guarantees of Origin", IF('Instructions 说明'!$L$2="Chinese", "可再生能源原产地保证"))</f>
        <v>Renewable Energy Guarantees of Origin</v>
      </c>
      <c r="C39" s="69" t="s">
        <v>8</v>
      </c>
      <c r="D39" s="71" t="str">
        <f>IF('Instructions 说明'!$L$2="English", "Type of EAC only applicable in UK's energy market. These are approved by the GHG Protocol. ", IF('Instructions 说明'!$L$2="Chinese", "EAC的一种类型，仅适用于英国能源市场。这些都得到了GHG协议的批准。"))</f>
        <v xml:space="preserve">Type of EAC only applicable in UK's energy market. These are approved by the GHG Protocol. </v>
      </c>
    </row>
    <row r="40" spans="1:4" x14ac:dyDescent="0.3">
      <c r="B40" s="5" t="str">
        <f>IF('Instructions 说明'!$L$2="English", "Tradable Instrument for Global Renewables", IF('Instructions 说明'!$L$2="Chinese", "全球可再生能源可交易工具"))</f>
        <v>Tradable Instrument for Global Renewables</v>
      </c>
      <c r="C40" s="69" t="s">
        <v>9</v>
      </c>
      <c r="D40" s="71" t="str">
        <f>IF('Instructions 说明'!$L$2="English", "Type of EAC applicable for globals energy market. These are approved by the GHG Protocol. ", IF('Instructions 说明'!$L$2="Chinese", "EAC的一种类型，仅适用于国际能源市场。这些都得到了GHG协议的批准。"))</f>
        <v xml:space="preserve">Type of EAC applicable for globals energy market. These are approved by the GHG Protocol. </v>
      </c>
    </row>
    <row r="41" spans="1:4" x14ac:dyDescent="0.3">
      <c r="B41" s="5" t="str">
        <f>IF('Instructions 说明'!$L$2="English", "Transition Renewable Energy Certificates", IF('Instructions 说明'!$L$2="Chinese", "过渡可再生能源证书"))</f>
        <v>Transition Renewable Energy Certificates</v>
      </c>
      <c r="C41" s="69" t="s">
        <v>10</v>
      </c>
      <c r="D41" s="71" t="str">
        <f>IF('Instructions 说明'!$L$2="English", "Type of EAC only applicable in Taiwain's energy market. These are approved by the GHG Protocol.", IF('Instructions 说明'!$L$2="Chinese", "EAC的一种类型，仅适用于台湾能源市场。这些都得到了GHG协议的批准。"))</f>
        <v>Type of EAC only applicable in Taiwain's energy market. These are approved by the GHG Protocol.</v>
      </c>
    </row>
    <row r="42" spans="1:4" x14ac:dyDescent="0.3">
      <c r="B42" s="5" t="str">
        <f>IF('Instructions 说明'!$L$2="English", "United States - Renewable Energy Certificates ", IF('Instructions 说明'!$L$2="Chinese", "美国-可再生能源证书"))</f>
        <v xml:space="preserve">United States - Renewable Energy Certificates </v>
      </c>
      <c r="C42" s="69" t="s">
        <v>11</v>
      </c>
      <c r="D42" s="71" t="str">
        <f>IF('Instructions 说明'!$L$2="English", "Type of EAC only applicable in US energy market. These are approved by the GHG Protocol. ", IF('Instructions 说明'!$L$2="Chinese", "EAC的一种类型，仅适用于美国能源市场。这些都得到了GHG协议的批准。"))</f>
        <v xml:space="preserve">Type of EAC only applicable in US energy market. These are approved by the GHG Protocol. </v>
      </c>
    </row>
    <row r="43" spans="1:4" ht="25" x14ac:dyDescent="0.25">
      <c r="A43" s="69" t="str">
        <f>IF('Instructions 说明'!$L$2="English", "Declared unit", IF('Instructions 说明'!$L$2="Chinese", "申报单位"))</f>
        <v>Declared unit</v>
      </c>
      <c r="C43" s="69" t="s">
        <v>77</v>
      </c>
      <c r="D43" s="71" t="str">
        <f>IF('Instructions 说明'!$L$2="English", "Quantity of a product or product system on the basis of the performance it delivers in its end-use application", IF('Instructions 说明'!$L$2="Chinese", "基于其在最终用途应用中的性能产品或产品系统的数量"))</f>
        <v>Quantity of a product or product system on the basis of the performance it delivers in its end-use application</v>
      </c>
    </row>
    <row r="44" spans="1:4" ht="25" x14ac:dyDescent="0.25">
      <c r="A44" s="69" t="str">
        <f>IF('Instructions 说明'!$L$2="English", "Energy Management System", IF('Instructions 说明'!$L$2="Chinese", "能源管理体系"))</f>
        <v>Energy Management System</v>
      </c>
      <c r="C44" s="69" t="s">
        <v>75</v>
      </c>
      <c r="D44" s="71" t="str">
        <f>IF('Instructions 说明'!$L$2="English", "Framework used by an organization in order to establish an energy politic, objectives, targets, action plans and processes for managing a scope of energy services.", IF('Instructions 说明'!$L$2="Chinese", "组织为建立能源政策、目标、行动计划和管理能源服务范围的流程而使用的框架"))</f>
        <v>Framework used by an organization in order to establish an energy politic, objectives, targets, action plans and processes for managing a scope of energy services.</v>
      </c>
    </row>
    <row r="45" spans="1:4" ht="12.5" x14ac:dyDescent="0.25">
      <c r="A45" s="69" t="str">
        <f>IF('Instructions 说明'!$L$2="English", "Heat Value", IF('Instructions 说明'!$L$2="Chinese", "热能"))</f>
        <v>Heat Value</v>
      </c>
      <c r="C45" s="69" t="s">
        <v>76</v>
      </c>
      <c r="D45" s="71" t="str">
        <f>IF('Instructions 说明'!$L$2="English", "Measure of the energy content of the physical unit of any combustible fuel", IF('Instructions 说明'!$L$2="Chinese", "测量任何可燃燃料物理单位的能量含量"))</f>
        <v>Measure of the energy content of the physical unit of any combustible fuel</v>
      </c>
    </row>
    <row r="46" spans="1:4" ht="12.5" x14ac:dyDescent="0.25">
      <c r="A46" s="69" t="str">
        <f>IF('Instructions 说明'!$L$2="English", "Density", IF('Instructions 说明'!$L$2="Chinese", "密度"))</f>
        <v>Density</v>
      </c>
      <c r="C46" s="69" t="s">
        <v>78</v>
      </c>
      <c r="D46" s="71" t="str">
        <f>IF('Instructions 说明'!$L$2="English", "Degree of consistency measured by the quantity of mass per unit volume", IF('Instructions 说明'!$L$2="Chinese", "通过单位体积质量测量的一致性程度"))</f>
        <v>Degree of consistency measured by the quantity of mass per unit volume</v>
      </c>
    </row>
    <row r="47" spans="1:4" ht="12.5" x14ac:dyDescent="0.25">
      <c r="A47" s="69" t="str">
        <f>IF('Instructions 说明'!$L$2="English", "Greenhouse Gas", IF('Instructions 说明'!$L$2="Chinese", "温室气体"))</f>
        <v>Greenhouse Gas</v>
      </c>
      <c r="C47" s="69" t="s">
        <v>107</v>
      </c>
      <c r="D47" s="71" t="str">
        <f>IF('Instructions 说明'!$L$2="English", "Gases that trap heat into the atmosphere, such as, CO2, CH4, NOx, etc. ", IF('Instructions 说明'!$L$2="Chinese", "大气层中聚集热量的气体，如CO2、CH4、NOx等"))</f>
        <v xml:space="preserve">Gases that trap heat into the atmosphere, such as, CO2, CH4, NOx, etc. </v>
      </c>
    </row>
    <row r="48" spans="1:4" ht="12.5" x14ac:dyDescent="0.25">
      <c r="A48" s="69" t="str">
        <f>IF('Instructions 说明'!$L$2="English", "GHG Protocol", IF('Instructions 说明'!$L$2="Chinese", "温室气体协议"))</f>
        <v>GHG Protocol</v>
      </c>
      <c r="C48" s="69" t="s">
        <v>78</v>
      </c>
      <c r="D48" s="71" t="str">
        <f>IF('Instructions 说明'!$L$2="English", "Global standardized frameworks to measure and manage greenhouse gas ", IF('Instructions 说明'!$L$2="Chinese", "测量和管理温室气体的全球标准化框架"))</f>
        <v xml:space="preserve">Global standardized frameworks to measure and manage greenhouse gas </v>
      </c>
    </row>
    <row r="49" spans="1:4" x14ac:dyDescent="0.3">
      <c r="B49" s="5" t="str">
        <f>IF('Instructions 说明'!$L$2="English", "Location-based", IF('Instructions 说明'!$L$2="Chinese", "基于位置"))</f>
        <v>Location-based</v>
      </c>
      <c r="C49" s="69" t="s">
        <v>78</v>
      </c>
      <c r="D49" s="5" t="str">
        <f>IF('Instructions 说明'!$L$2="English", "Method for reflecting average emissions intensity of grid on which energy consumption occurs", IF('Instructions 说明'!$L$2="Chinese", "反映能源消耗所在电网平均排放强度的方法"))</f>
        <v>Method for reflecting average emissions intensity of grid on which energy consumption occurs</v>
      </c>
    </row>
    <row r="50" spans="1:4" x14ac:dyDescent="0.3">
      <c r="B50" s="5" t="str">
        <f>IF('Instructions 说明'!$L$2="English", "Market-based", IF('Instructions 说明'!$L$2="Chinese", "基于市场"))</f>
        <v>Market-based</v>
      </c>
      <c r="C50" s="69" t="s">
        <v>78</v>
      </c>
      <c r="D50" s="5" t="str">
        <f>IF('Instructions 说明'!$L$2="English", "Method for reflecting average emissions from electricity that companies/organizations have purposefully chosen", IF('Instructions 说明'!$L$2="Chinese", "反映公司/组织有意选择的电力平均排放量的方法"))</f>
        <v>Method for reflecting average emissions from electricity that companies/organizations have purposefully chosen</v>
      </c>
    </row>
    <row r="51" spans="1:4" x14ac:dyDescent="0.3">
      <c r="B51" s="5" t="str">
        <f>IF('Instructions 说明'!$L$2="English", "Scope 1", IF('Instructions 说明'!$L$2="Chinese", "范围1"))</f>
        <v>Scope 1</v>
      </c>
      <c r="C51" s="69" t="s">
        <v>78</v>
      </c>
      <c r="D51" s="5" t="str">
        <f>IF('Instructions 说明'!$L$2="English", "Direct emissions from company-owned and controlled resources.", IF('Instructions 说明'!$L$2="Chinese", "公司拥有和控制资源的直接排放"))</f>
        <v>Direct emissions from company-owned and controlled resources.</v>
      </c>
    </row>
    <row r="52" spans="1:4" x14ac:dyDescent="0.3">
      <c r="B52" s="5" t="str">
        <f>IF('Instructions 说明'!$L$2="English", "Scope 2", IF('Instructions 说明'!$L$2="Chinese", "范围2"))</f>
        <v>Scope 2</v>
      </c>
      <c r="C52" s="69" t="s">
        <v>78</v>
      </c>
      <c r="D52" s="5" t="str">
        <f>IF('Instructions 说明'!$L$2="English", "Indirect emissions from purchased electricity, steam, heating and cooling for own use", IF('Instructions 说明'!$L$2="Chinese", "购买自用电、蒸汽、供暖和制冷产生的间接排放"))</f>
        <v>Indirect emissions from purchased electricity, steam, heating and cooling for own use</v>
      </c>
    </row>
    <row r="53" spans="1:4" x14ac:dyDescent="0.3">
      <c r="B53" s="5" t="str">
        <f>IF('Instructions 说明'!$L$2="English", "Scope 3", IF('Instructions 说明'!$L$2="Chinese", "范围3"))</f>
        <v>Scope 3</v>
      </c>
      <c r="C53" s="69" t="s">
        <v>78</v>
      </c>
      <c r="D53" s="5" t="str">
        <f>IF('Instructions 说明'!$L$2="English", "Indirect emissions from value chain incluiding upstream and downstream emissions. ", IF('Instructions 说明'!$L$2="Chinese", "价值链的间接排放，包括上游和下游排放"))</f>
        <v xml:space="preserve">Indirect emissions from value chain incluiding upstream and downstream emissions. </v>
      </c>
    </row>
    <row r="54" spans="1:4" x14ac:dyDescent="0.3">
      <c r="A54" s="68" t="str">
        <f>IF('Instructions 说明'!$L$2="English", "Targets", IF('Instructions 说明'!$L$2="Chinese", "目标"))</f>
        <v>Targets</v>
      </c>
      <c r="C54" s="69" t="s">
        <v>78</v>
      </c>
      <c r="D54" s="5" t="str">
        <f>IF('Instructions 说明'!$L$2="English", "Defined goal to be achieved, considering base year's emissions. ", IF('Instructions 说明'!$L$2="Chinese", "考虑到基准年的排放量而确定要实现的目标"))</f>
        <v xml:space="preserve">Defined goal to be achieved, considering base year's emissions. </v>
      </c>
    </row>
    <row r="55" spans="1:4" x14ac:dyDescent="0.3">
      <c r="B55" s="5" t="str">
        <f>IF('Instructions 说明'!$L$2="English", "Absolute", IF('Instructions 说明'!$L$2="Chinese", "绝对"))</f>
        <v>Absolute</v>
      </c>
      <c r="C55" s="69" t="s">
        <v>78</v>
      </c>
      <c r="D55" s="5" t="str">
        <f>IF('Instructions 说明'!$L$2="English", "Aim to reduce GHG emissions by a set amount.", IF('Instructions 说明'!$L$2="Chinese", "目标是将温室气体排放量减少一定数量"))</f>
        <v>Aim to reduce GHG emissions by a set amount.</v>
      </c>
    </row>
    <row r="56" spans="1:4" x14ac:dyDescent="0.3">
      <c r="B56" s="5" t="str">
        <f>IF('Instructions 说明'!$L$2="English", "Intensity", IF('Instructions 说明'!$L$2="Chinese", "强度"))</f>
        <v>Intensity</v>
      </c>
      <c r="C56" s="69" t="s">
        <v>78</v>
      </c>
      <c r="D56" s="5" t="str">
        <f>IF('Instructions 说明'!$L$2="English", "Normalized metric that sets an organization's emissions target relative to ab economic or operational variable. ", IF('Instructions 说明'!$L$2="Chinese", "相对于经济或运营变量设定组织排放目标的标准化指标"))</f>
        <v xml:space="preserve">Normalized metric that sets an organization's emissions target relative to ab economic or operational variable. </v>
      </c>
    </row>
    <row r="57" spans="1:4" x14ac:dyDescent="0.3">
      <c r="B57" s="5" t="str">
        <f>IF('Instructions 说明'!$L$2="English", "Net-zero target(s)", IF('Instructions 说明'!$L$2="Chinese", "净零目标"))</f>
        <v>Net-zero target(s)</v>
      </c>
      <c r="C57" s="69" t="s">
        <v>78</v>
      </c>
      <c r="D57" s="5" t="str">
        <f>IF('Instructions 说明'!$L$2="English", "Target to reduce GHG emissions to as close to zero as possible", IF('Instructions 说明'!$L$2="Chinese", "将温室气体排放量降至尽可能接近零的目标"))</f>
        <v>Target to reduce GHG emissions to as close to zero as possible</v>
      </c>
    </row>
    <row r="58" spans="1:4" x14ac:dyDescent="0.3">
      <c r="B58" s="5" t="str">
        <f>IF('Instructions 说明'!$L$2="English", "Target(s) to reduce methane emissions", IF('Instructions 说明'!$L$2="Chinese", "减少甲烷排放的目标"))</f>
        <v>Target(s) to reduce methane emissions</v>
      </c>
      <c r="C58" s="69" t="s">
        <v>78</v>
      </c>
      <c r="D58" s="5" t="str">
        <f>IF('Instructions 说明'!$L$2="English", "Target to reduce methane emissions ", IF('Instructions 说明'!$L$2="Chinese", "减少甲烷排放的目标"))</f>
        <v xml:space="preserve">Target to reduce methane emissions </v>
      </c>
    </row>
    <row r="59" spans="1:4" x14ac:dyDescent="0.3">
      <c r="A59" s="68" t="str">
        <f>IF('Instructions 说明'!$L$2="English", "Science based targets", IF('Instructions 说明'!$L$2="Chinese", "基于科学的目标"))</f>
        <v>Science based targets</v>
      </c>
      <c r="C59" s="69" t="s">
        <v>108</v>
      </c>
      <c r="D59" s="5" t="str">
        <f>IF('Instructions 说明'!$L$2="English", "Targets in line with the latest climate science deems necessary to meet the goals of the Paris Agreement", IF('Instructions 说明'!$L$2="Chinese", "符合最新气候科学的目标是实现《巴黎协定》目标所必需的"))</f>
        <v>Targets in line with the latest climate science deems necessary to meet the goals of the Paris Agreement</v>
      </c>
    </row>
    <row r="60" spans="1:4" ht="36.5" customHeight="1" x14ac:dyDescent="0.3">
      <c r="A60" s="68" t="str">
        <f>IF('Instructions 说明'!$L$2="English", "Paris Agreement", IF('Instructions 说明'!$L$2="Chinese", "巴黎协定"))</f>
        <v>Paris Agreement</v>
      </c>
      <c r="C60" s="69" t="s">
        <v>78</v>
      </c>
      <c r="D60" s="71" t="str">
        <f>IF('Instructions 说明'!$L$2="English", "Legally binding international treaty, commitments from all countries to reduce their emissions and work together to adapt to the impacts of climate change, and calls on countries to strengthen their commitments over time", IF('Instructions 说明'!$L$2="Chinese", "具有法律约束力的国际条约，各国承诺减少排放，共同努力适应气候变化的影响，并呼吁各国逐步加强承诺"))</f>
        <v>Legally binding international treaty, commitments from all countries to reduce their emissions and work together to adapt to the impacts of climate change, and calls on countries to strengthen their commitments over time</v>
      </c>
    </row>
    <row r="61" spans="1:4" x14ac:dyDescent="0.3">
      <c r="A61" s="68" t="str">
        <f>IF('Instructions 说明'!$L$2="English", "Secondary material", IF('Instructions 说明'!$L$2="Chinese", "二次材料"))</f>
        <v>Secondary material</v>
      </c>
      <c r="C61" s="69" t="s">
        <v>78</v>
      </c>
      <c r="D61" s="5" t="str">
        <f>IF('Instructions 说明'!$L$2="English", "Materials that have been used, recycled and sold for use in manufacturing.", IF('Instructions 说明'!$L$2="Chinese", "在制造业中经过使用、回收和再出售的材料"))</f>
        <v>Materials that have been used, recycled and sold for use in manufacturing.</v>
      </c>
    </row>
    <row r="62" spans="1:4" x14ac:dyDescent="0.3">
      <c r="B62" s="5" t="str">
        <f>IF('Instructions 说明'!$L$2="English", "Pre-consumer material", IF('Instructions 说明'!$L$2="Chinese", "消费前材料"))</f>
        <v>Pre-consumer material</v>
      </c>
      <c r="C62" s="69" t="s">
        <v>78</v>
      </c>
      <c r="D62" s="5" t="str">
        <f>IF('Instructions 说明'!$L$2="English", "Material previously used in other process", IF('Instructions 说明'!$L$2="Chinese", "先前用于其他工艺的材料"))</f>
        <v>Material previously used in other process</v>
      </c>
    </row>
    <row r="63" spans="1:4" x14ac:dyDescent="0.3">
      <c r="B63" s="5" t="str">
        <f>IF('Instructions 说明'!$L$2="English", "Post-consumer material", IF('Instructions 说明'!$L$2="Chinese", "消费后材料"))</f>
        <v>Post-consumer material</v>
      </c>
      <c r="C63" s="69" t="s">
        <v>78</v>
      </c>
      <c r="D63" s="5" t="str">
        <f>IF('Instructions 说明'!$L$2="English", "Material disposed as solid waste", IF('Instructions 说明'!$L$2="Chinese", "作为固体废物处理的材料"))</f>
        <v>Material disposed as solid waste</v>
      </c>
    </row>
    <row r="64" spans="1:4" x14ac:dyDescent="0.3">
      <c r="B64" s="5" t="str">
        <f>IF('Instructions 说明'!$L$2="English", "Re-utilization material", IF('Instructions 说明'!$L$2="Chinese", "再利用材料"))</f>
        <v>Re-utilization material</v>
      </c>
      <c r="C64" s="69" t="s">
        <v>78</v>
      </c>
      <c r="D64" s="5" t="str">
        <f>IF('Instructions 说明'!$L$2="English", "Material that can be re used", IF('Instructions 说明'!$L$2="Chinese", "可重复使用的材料"))</f>
        <v>Material that can be re used</v>
      </c>
    </row>
    <row r="65" spans="1:4" x14ac:dyDescent="0.25">
      <c r="A65" s="109" t="str">
        <f>IF('Instructions 说明'!$L$2="English", "Filler content", IF('Instructions 说明'!$L$2="Chinese", "填料含量"))</f>
        <v>Filler content</v>
      </c>
      <c r="B65" s="110"/>
      <c r="C65" s="69" t="s">
        <v>78</v>
      </c>
      <c r="D65" s="5" t="str">
        <f>IF('Instructions 说明'!$L$2="English", "Particles added to resin or binders, commonly used fillers are limestone, talc, MgO, cellulose, methylcellulose, etc.", IF('Instructions 说明'!$L$2="Chinese", "添加到树脂或粘合剂中的颗粒，常用的填料是石灰石、滑石、MgO、纤维素、甲基纤维素等。"))</f>
        <v>Particles added to resin or binders, commonly used fillers are limestone, talc, MgO, cellulose, methylcellulose, etc.</v>
      </c>
    </row>
    <row r="66" spans="1:4" x14ac:dyDescent="0.3">
      <c r="B66" s="5" t="str">
        <f>IF('Instructions 说明'!$L$2="English", "Secondary filler content", IF('Instructions 说明'!$L$2="Chinese", "二次填料含量"))</f>
        <v>Secondary filler content</v>
      </c>
      <c r="C66" s="69" t="s">
        <v>78</v>
      </c>
      <c r="D66" s="5" t="str">
        <f>IF('Instructions 说明'!$L$2="English", "Filler material previously used,recycled and sold for use in plastic/thermoplastic manufacturing", IF('Instructions 说明'!$L$2="Chinese", "先前用于塑料/热塑性塑料制造的填充材料，回收和出售"))</f>
        <v>Filler material previously used,recycled and sold for use in plastic/thermoplastic manufacturing</v>
      </c>
    </row>
    <row r="67" spans="1:4" x14ac:dyDescent="0.25">
      <c r="A67" s="109" t="str">
        <f>IF('Instructions 说明'!$L$2="English", "Fiber content", IF('Instructions 说明'!$L$2="Chinese", "纤维含量"))</f>
        <v>Fiber content</v>
      </c>
      <c r="C67" s="69" t="s">
        <v>78</v>
      </c>
      <c r="D67" s="5" t="str">
        <f>IF('Instructions 说明'!$L$2="English", "Plastic fiber content, fibers are used to strect the limits of plastics, such as glass fibers, aramid, and natural fibers as jute and flax. ", IF('Instructions 说明'!$L$2="Chinese", "塑料纤维含量，纤维用于拉伸塑料的极限，如玻璃纤维、芳纶和天然纤维，如黄麻和亚麻。"))</f>
        <v xml:space="preserve">Plastic fiber content, fibers are used to strect the limits of plastics, such as glass fibers, aramid, and natural fibers as jute and flax. </v>
      </c>
    </row>
    <row r="68" spans="1:4" x14ac:dyDescent="0.3">
      <c r="B68" s="5" t="str">
        <f>IF('Instructions 说明'!$L$2="English", "Secondary fiber content", IF('Instructions 说明'!$L$2="Chinese", "二次纤维含量"))</f>
        <v>Secondary fiber content</v>
      </c>
      <c r="C68" s="69" t="s">
        <v>78</v>
      </c>
      <c r="D68" s="5" t="str">
        <f>IF('Instructions 说明'!$L$2="English", "Fiber material previously used,recycled and sold for use in plastic/thermoplastic manufacturing", IF('Instructions 说明'!$L$2="Chinese", "先前用于塑料/热塑性塑料制造的纤维含量，回收和出售"))</f>
        <v>Fiber material previously used,recycled and sold for use in plastic/thermoplastic manufacturing</v>
      </c>
    </row>
    <row r="69" spans="1:4" ht="12.5" x14ac:dyDescent="0.25">
      <c r="A69" s="69"/>
      <c r="D69"/>
    </row>
    <row r="70" spans="1:4" ht="12.5" x14ac:dyDescent="0.25">
      <c r="A70" s="69"/>
      <c r="D70"/>
    </row>
    <row r="71" spans="1:4" ht="12.5" x14ac:dyDescent="0.25">
      <c r="A71" s="69"/>
      <c r="D71"/>
    </row>
    <row r="72" spans="1:4" ht="12.5" x14ac:dyDescent="0.25">
      <c r="A72" s="69"/>
      <c r="D72"/>
    </row>
    <row r="73" spans="1:4" ht="12.5" x14ac:dyDescent="0.25">
      <c r="A73" s="69"/>
      <c r="D73"/>
    </row>
    <row r="74" spans="1:4" ht="12.5" x14ac:dyDescent="0.25">
      <c r="A74" s="69"/>
      <c r="D74"/>
    </row>
    <row r="75" spans="1:4" ht="12.5" x14ac:dyDescent="0.25">
      <c r="A75" s="69"/>
      <c r="D75"/>
    </row>
    <row r="76" spans="1:4" ht="12.5" x14ac:dyDescent="0.25">
      <c r="A76" s="69"/>
      <c r="D76"/>
    </row>
    <row r="77" spans="1:4" ht="12.5" x14ac:dyDescent="0.25">
      <c r="A77" s="69"/>
      <c r="D77"/>
    </row>
    <row r="78" spans="1:4" ht="12.5" x14ac:dyDescent="0.25">
      <c r="A78" s="69"/>
      <c r="D78"/>
    </row>
    <row r="79" spans="1:4" ht="12.5" x14ac:dyDescent="0.25">
      <c r="A79" s="69"/>
      <c r="D79"/>
    </row>
    <row r="80" spans="1:4" ht="12.5" x14ac:dyDescent="0.25">
      <c r="A80" s="69"/>
      <c r="D80"/>
    </row>
    <row r="81" spans="1:4" ht="12.5" x14ac:dyDescent="0.25">
      <c r="A81" s="69"/>
      <c r="D81"/>
    </row>
    <row r="82" spans="1:4" ht="12.5" x14ac:dyDescent="0.25">
      <c r="A82" s="69"/>
      <c r="D82"/>
    </row>
    <row r="83" spans="1:4" ht="12.5" x14ac:dyDescent="0.25">
      <c r="A83" s="69"/>
      <c r="D83"/>
    </row>
    <row r="84" spans="1:4" ht="12.5" x14ac:dyDescent="0.25">
      <c r="A84" s="69"/>
      <c r="D84"/>
    </row>
    <row r="85" spans="1:4" ht="12.5" x14ac:dyDescent="0.25">
      <c r="A85" s="69"/>
      <c r="D85"/>
    </row>
    <row r="86" spans="1:4" ht="12.5" x14ac:dyDescent="0.25">
      <c r="A86" s="69"/>
      <c r="D86"/>
    </row>
    <row r="87" spans="1:4" ht="12.5" x14ac:dyDescent="0.25">
      <c r="A87" s="69"/>
      <c r="D87"/>
    </row>
    <row r="88" spans="1:4" ht="12.5" x14ac:dyDescent="0.25">
      <c r="A88" s="69"/>
      <c r="D88"/>
    </row>
    <row r="89" spans="1:4" ht="12.5" x14ac:dyDescent="0.25">
      <c r="A89" s="69"/>
      <c r="D89"/>
    </row>
    <row r="90" spans="1:4" ht="12.5" x14ac:dyDescent="0.25">
      <c r="A90" s="69"/>
      <c r="D90"/>
    </row>
    <row r="91" spans="1:4" ht="12.5" x14ac:dyDescent="0.25">
      <c r="A91" s="69"/>
      <c r="D91"/>
    </row>
    <row r="92" spans="1:4" ht="12.5" x14ac:dyDescent="0.25">
      <c r="A92" s="69"/>
      <c r="D92"/>
    </row>
    <row r="93" spans="1:4" ht="12.5" x14ac:dyDescent="0.25">
      <c r="A93" s="5"/>
      <c r="C93"/>
      <c r="D93"/>
    </row>
    <row r="94" spans="1:4" ht="12.5" x14ac:dyDescent="0.25">
      <c r="A94" s="5"/>
      <c r="C94"/>
      <c r="D94"/>
    </row>
    <row r="95" spans="1:4" ht="12.5" x14ac:dyDescent="0.25">
      <c r="A95" s="5"/>
      <c r="C95"/>
      <c r="D95"/>
    </row>
    <row r="96" spans="1:4" ht="12.5" x14ac:dyDescent="0.25">
      <c r="A96" s="5"/>
      <c r="C96"/>
      <c r="D96"/>
    </row>
    <row r="97" spans="1:4" ht="12.5" x14ac:dyDescent="0.25">
      <c r="A97" s="5"/>
      <c r="C97"/>
      <c r="D97"/>
    </row>
    <row r="98" spans="1:4" ht="12.5" x14ac:dyDescent="0.25">
      <c r="A98" s="5"/>
      <c r="C98"/>
      <c r="D98"/>
    </row>
    <row r="99" spans="1:4" ht="12.5" x14ac:dyDescent="0.25">
      <c r="A99" s="5"/>
      <c r="C99"/>
      <c r="D99"/>
    </row>
    <row r="100" spans="1:4" ht="12.5" x14ac:dyDescent="0.25">
      <c r="A100" s="5"/>
      <c r="C100"/>
      <c r="D100"/>
    </row>
    <row r="101" spans="1:4" ht="12.5" x14ac:dyDescent="0.25">
      <c r="A101" s="5"/>
      <c r="C101"/>
      <c r="D101"/>
    </row>
    <row r="102" spans="1:4" ht="12.5" x14ac:dyDescent="0.25">
      <c r="A102" s="5"/>
      <c r="C102"/>
      <c r="D102"/>
    </row>
    <row r="103" spans="1:4" ht="12.5" x14ac:dyDescent="0.25">
      <c r="A103" s="5"/>
      <c r="C103"/>
      <c r="D103"/>
    </row>
    <row r="104" spans="1:4" ht="12.5" x14ac:dyDescent="0.25">
      <c r="A104" s="5"/>
      <c r="C104"/>
      <c r="D104"/>
    </row>
    <row r="105" spans="1:4" ht="12.5" x14ac:dyDescent="0.25">
      <c r="A105" s="5"/>
      <c r="C105"/>
      <c r="D105"/>
    </row>
    <row r="106" spans="1:4" ht="12.5" x14ac:dyDescent="0.25">
      <c r="A106" s="5"/>
      <c r="C106"/>
      <c r="D106"/>
    </row>
    <row r="107" spans="1:4" ht="12.5" x14ac:dyDescent="0.25">
      <c r="A107" s="5"/>
      <c r="C107"/>
      <c r="D107"/>
    </row>
    <row r="108" spans="1:4" ht="12.5" x14ac:dyDescent="0.25">
      <c r="A108" s="5"/>
      <c r="C108"/>
      <c r="D108"/>
    </row>
    <row r="109" spans="1:4" ht="12.5" x14ac:dyDescent="0.25">
      <c r="A109" s="5"/>
      <c r="C109"/>
      <c r="D109"/>
    </row>
    <row r="110" spans="1:4" ht="12.5" x14ac:dyDescent="0.25">
      <c r="A110" s="5"/>
      <c r="C110"/>
      <c r="D110"/>
    </row>
    <row r="111" spans="1:4" ht="12.5" x14ac:dyDescent="0.25">
      <c r="A111" s="5"/>
      <c r="C111"/>
      <c r="D111"/>
    </row>
    <row r="112" spans="1:4" ht="12.5" x14ac:dyDescent="0.25">
      <c r="A112" s="5"/>
      <c r="C112"/>
      <c r="D112"/>
    </row>
    <row r="113" spans="1:4" ht="12.5" x14ac:dyDescent="0.25">
      <c r="A113" s="5"/>
      <c r="C113"/>
      <c r="D113"/>
    </row>
    <row r="114" spans="1:4" ht="12.5" x14ac:dyDescent="0.25">
      <c r="A114" s="5"/>
      <c r="C114"/>
      <c r="D114"/>
    </row>
    <row r="115" spans="1:4" ht="12.5" x14ac:dyDescent="0.25">
      <c r="A115" s="5"/>
      <c r="C115"/>
      <c r="D115"/>
    </row>
  </sheetData>
  <sortState xmlns:xlrd2="http://schemas.microsoft.com/office/spreadsheetml/2017/richdata2" ref="L2:L68">
    <sortCondition ref="L1:L68"/>
  </sortState>
  <mergeCells count="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 说明</vt:lpstr>
      <vt:lpstr>Data Validation Tab</vt:lpstr>
      <vt:lpstr>Energy Consumption Global全球能源消耗</vt:lpstr>
      <vt:lpstr>Scrap and GHG Tab 废料和温室气体页</vt:lpstr>
      <vt:lpstr>Energy Conversions Tab 能量转换页</vt:lpstr>
      <vt:lpstr>Definitions Tab 定义页</vt:lpstr>
      <vt:lpstr>'Instructions 说明'!Print_Area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Mercedes Vazquez</dc:creator>
  <cp:lastModifiedBy>Luz Mercedes Vazquez</cp:lastModifiedBy>
  <dcterms:created xsi:type="dcterms:W3CDTF">2022-09-20T15:18:15Z</dcterms:created>
  <dcterms:modified xsi:type="dcterms:W3CDTF">2023-04-06T02:20:27Z</dcterms:modified>
</cp:coreProperties>
</file>