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16B0178-9D18-4C64-92FA-80952F890280}" xr6:coauthVersionLast="47" xr6:coauthVersionMax="47" xr10:uidLastSave="{00000000-0000-0000-0000-000000000000}"/>
  <workbookProtection workbookAlgorithmName="SHA-512" workbookHashValue="iLp8AVSS4URT5CWoIlRzto1CgKOipLI1PiFA5BW7C/epUe/dJPZ+ES0SY7/2W8n17giJQHa5BOCA3oRwx38TUQ==" workbookSaltValue="WRsaighe5aTL30Pc698zZQ==" workbookSpinCount="100000" lockStructure="1"/>
  <bookViews>
    <workbookView xWindow="-96" yWindow="0" windowWidth="11712" windowHeight="12336" firstSheet="4" activeTab="4" xr2:uid="{00000000-000D-0000-FFFF-FFFF00000000}"/>
  </bookViews>
  <sheets>
    <sheet name="Env Template 环境模板" sheetId="16" r:id="rId1"/>
    <sheet name="Electricity factor 电力系数 " sheetId="35" r:id="rId2"/>
    <sheet name="Sheet1" sheetId="36" state="hidden" r:id="rId3"/>
    <sheet name="Emissions Allocation所分配的温室气体排放 " sheetId="30" r:id="rId4"/>
    <sheet name="Target setting tool目标设定工具" sheetId="31" r:id="rId5"/>
    <sheet name="Emissions reduction Act.减排措施" sheetId="25" r:id="rId6"/>
    <sheet name="Electricity Factors Sources" sheetId="37" r:id="rId7"/>
    <sheet name="Electricity电力" sheetId="26" r:id="rId8"/>
    <sheet name="Renewable electricity purchased" sheetId="32" r:id="rId9"/>
    <sheet name="LP Gas液化石油气" sheetId="27" r:id="rId10"/>
    <sheet name="Natural Gas天然气" sheetId="20" r:id="rId11"/>
    <sheet name="Gasoline汽油" sheetId="23" r:id="rId12"/>
    <sheet name="Diesel柴油" sheetId="22" r:id="rId13"/>
    <sheet name="Ethanol" sheetId="33" r:id="rId14"/>
    <sheet name="Biodiesel" sheetId="34" r:id="rId15"/>
  </sheets>
  <externalReferences>
    <externalReference r:id="rId16"/>
    <externalReference r:id="rId17"/>
    <externalReference r:id="rId18"/>
    <externalReference r:id="rId19"/>
    <externalReference r:id="rId20"/>
    <externalReference r:id="rId21"/>
  </externalReferences>
  <definedNames>
    <definedName name="\a">'[1]FA-LISTING'!#REF!</definedName>
    <definedName name="\p">'[1]FA-LISTING'!#REF!</definedName>
    <definedName name="__B119743">#REF!</definedName>
    <definedName name="__B197640">#REF!</definedName>
    <definedName name="_B119743">#REF!</definedName>
    <definedName name="_B197640">#REF!</definedName>
    <definedName name="_xlnm._FilterDatabase" localSheetId="6" hidden="1">'Electricity Factors Sources'!$A$1:$H$94</definedName>
    <definedName name="_xlnm._FilterDatabase" localSheetId="0" hidden="1">'Env Template 环境模板'!$A$5:$R$18</definedName>
    <definedName name="a">[2]Sheet3!$A$1:$A$5</definedName>
    <definedName name="Americas">'Electricity factor 电力系数 '!$Z$3:$Z$7</definedName>
    <definedName name="Argentina">'Electricity factor 电力系数 '!$AD$3</definedName>
    <definedName name="Asia">'Electricity factor 电力系数 '!$AA$3:$AA$12</definedName>
    <definedName name="Australia">'Electricity factor 电力系数 '!$AV$3:$AV$9</definedName>
    <definedName name="B">#REF!</definedName>
    <definedName name="BLDG">'[1]FA-LISTING'!#REF!</definedName>
    <definedName name="BLDGIMP">'[1]FA-LISTING'!#REF!</definedName>
    <definedName name="BLDGREV">'[1]FA-LISTING'!#REF!</definedName>
    <definedName name="Brazil">'Electricity factor 电力系数 '!$AE$3</definedName>
    <definedName name="Canada">'Electricity factor 电力系数 '!$AF$3:$AF$15</definedName>
    <definedName name="Closed">#REF!</definedName>
    <definedName name="COMP">'[1]FA-LISTING'!#REF!</definedName>
    <definedName name="Continent">'Electricity factor 电力系数 '!$Y$3:$Y$6</definedName>
    <definedName name="Custom">'Electricity factor 电力系数 '!$AY$3:$AY$6</definedName>
    <definedName name="Disposition">[3]list!$A$4:$A$6</definedName>
    <definedName name="EU">'Electricity factor 电力系数 '!$AI$3:$AI$31</definedName>
    <definedName name="Europe">'Electricity factor 电力系数 '!$AB$3:$AB$5</definedName>
    <definedName name="FF">'[1]FA-LISTING'!#REF!</definedName>
    <definedName name="FGI">'[4]FGI-TEWKS'!$A$1:$X$297</definedName>
    <definedName name="FORK">'[1]FA-LISTING'!#REF!</definedName>
    <definedName name="GPO">[5]Sheet3!$A$1:$A$5</definedName>
    <definedName name="GPONAME">#REF!</definedName>
    <definedName name="HongKong">'Electricity factor 电力系数 '!$AM$3</definedName>
    <definedName name="India">'Electricity factor 电力系数 '!$AN$3</definedName>
    <definedName name="Indonesia">'Electricity factor 电力系数 '!$AO$3</definedName>
    <definedName name="Japan">'Electricity factor 电力系数 '!$AP$3</definedName>
    <definedName name="Kenya">'Electricity factor 电力系数 '!$AW$3</definedName>
    <definedName name="LANDIMP">'[1]FA-LISTING'!#REF!</definedName>
    <definedName name="LANDREV">'[1]FA-LISTING'!#REF!</definedName>
    <definedName name="Malaysia">'Electricity factor 电力系数 '!$AQ$3</definedName>
    <definedName name="MaxSeq">#REF!</definedName>
    <definedName name="Mexico">'Electricity factor 电力系数 '!$AG$3</definedName>
    <definedName name="MT">'[6]Input Giovanni'!#REF!</definedName>
    <definedName name="MV">'[1]FA-LISTING'!#REF!</definedName>
    <definedName name="NamedRange1">#REF!</definedName>
    <definedName name="NamedRange2">#REF!</definedName>
    <definedName name="NewZealand">'Electricity factor 电力系数 '!$AX$3</definedName>
    <definedName name="OE">'[1]FA-LISTING'!#REF!</definedName>
    <definedName name="Open">#REF!</definedName>
    <definedName name="Other">'Electricity factor 电力系数 '!$AC$3:$AC$6</definedName>
    <definedName name="P">#REF!</definedName>
    <definedName name="P_M">'[1]FA-LISTING'!#REF!</definedName>
    <definedName name="PRofChina">'Electricity factor 电力系数 '!$AL$3</definedName>
    <definedName name="Prototype">#REF!</definedName>
    <definedName name="pullahead">#REF!</definedName>
    <definedName name="quickturn">#REF!</definedName>
    <definedName name="SaudiArabia">'Electricity factor 电力系数 '!$AR$3</definedName>
    <definedName name="SerialNumbers">'[4]Serialized Inventory'!$A$1:$Z$200</definedName>
    <definedName name="Singapore">'Electricity factor 电力系数 '!$AS$3</definedName>
    <definedName name="Switzerland">'Electricity factor 电力系数 '!$AK$3</definedName>
    <definedName name="table1">#REF!</definedName>
    <definedName name="table2">#REF!</definedName>
    <definedName name="Taiwan">'Electricity factor 电力系数 '!$AU$3</definedName>
    <definedName name="Thailand">'Electricity factor 电力系数 '!$AT$3</definedName>
    <definedName name="UK">'Electricity factor 电力系数 '!$AJ$3:$AJ$5</definedName>
    <definedName name="USandPuertoRico">'Electricity factor 电力系数 '!$AH$3:$AH$30</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6" l="1"/>
  <c r="V6" i="16"/>
  <c r="V7" i="16"/>
  <c r="V8" i="16"/>
  <c r="V9" i="16"/>
  <c r="V10" i="16"/>
  <c r="R30" i="16"/>
  <c r="G8" i="31"/>
  <c r="W16" i="16" l="1"/>
  <c r="E20" i="35"/>
  <c r="E21" i="35"/>
  <c r="E22" i="35"/>
  <c r="E23" i="35"/>
  <c r="E3" i="35"/>
  <c r="R11" i="16"/>
  <c r="J27" i="31"/>
  <c r="G27" i="31"/>
  <c r="K27" i="31" s="1"/>
  <c r="F8" i="31"/>
  <c r="V11" i="16" l="1"/>
  <c r="W15" i="16" s="1"/>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3" i="35"/>
  <c r="H14" i="16"/>
  <c r="I14" i="16"/>
  <c r="J14" i="16"/>
  <c r="K14" i="16"/>
  <c r="L14" i="16"/>
  <c r="M14" i="16"/>
  <c r="N14" i="16"/>
  <c r="O14" i="16"/>
  <c r="P14" i="16"/>
  <c r="Q14" i="16"/>
  <c r="R14" i="16"/>
  <c r="G14" i="16"/>
  <c r="F4" i="35"/>
  <c r="G4" i="35"/>
  <c r="F5" i="35"/>
  <c r="G5" i="35"/>
  <c r="F6" i="35"/>
  <c r="G6" i="35"/>
  <c r="F7" i="35"/>
  <c r="G7" i="35"/>
  <c r="F8" i="35"/>
  <c r="G8" i="35"/>
  <c r="F9" i="35"/>
  <c r="G9" i="35"/>
  <c r="F10" i="35"/>
  <c r="G10" i="35"/>
  <c r="F11" i="35"/>
  <c r="G11" i="35"/>
  <c r="F12" i="35"/>
  <c r="G12" i="35"/>
  <c r="F13" i="35"/>
  <c r="G13" i="35"/>
  <c r="F14" i="35"/>
  <c r="G14" i="35"/>
  <c r="F15" i="35"/>
  <c r="G15" i="35"/>
  <c r="F16" i="35"/>
  <c r="G16" i="35"/>
  <c r="F17" i="35"/>
  <c r="G17" i="35"/>
  <c r="F18" i="35"/>
  <c r="G18" i="35"/>
  <c r="F19" i="35"/>
  <c r="G19" i="35"/>
  <c r="F20" i="35"/>
  <c r="G20" i="35"/>
  <c r="F21" i="35"/>
  <c r="G21" i="35"/>
  <c r="F22" i="35"/>
  <c r="G22" i="35"/>
  <c r="F23" i="35"/>
  <c r="G23" i="35"/>
  <c r="F24" i="35"/>
  <c r="G24" i="35"/>
  <c r="F25" i="35"/>
  <c r="G25" i="35"/>
  <c r="F26" i="35"/>
  <c r="G26" i="35"/>
  <c r="F27" i="35"/>
  <c r="G27" i="35"/>
  <c r="F28" i="35"/>
  <c r="G28" i="35"/>
  <c r="F29" i="35"/>
  <c r="G29" i="35"/>
  <c r="F30" i="35"/>
  <c r="G30" i="35"/>
  <c r="F31" i="35"/>
  <c r="G31" i="35"/>
  <c r="F32" i="35"/>
  <c r="G32" i="35"/>
  <c r="F33" i="35"/>
  <c r="G33" i="35"/>
  <c r="F34" i="35"/>
  <c r="G34" i="35"/>
  <c r="F35" i="35"/>
  <c r="G35" i="35"/>
  <c r="F36" i="35"/>
  <c r="G36" i="35"/>
  <c r="F37" i="35"/>
  <c r="G37" i="35"/>
  <c r="F38" i="35"/>
  <c r="G38" i="35"/>
  <c r="F39" i="35"/>
  <c r="G39" i="35"/>
  <c r="F40" i="35"/>
  <c r="G40" i="35"/>
  <c r="F41" i="35"/>
  <c r="G41" i="35"/>
  <c r="F42" i="35"/>
  <c r="G42" i="35"/>
  <c r="F43" i="35"/>
  <c r="G43" i="35"/>
  <c r="F3" i="35"/>
  <c r="G3" i="35"/>
  <c r="I3" i="35" s="1"/>
  <c r="V15" i="16" l="1"/>
  <c r="V17" i="16" s="1"/>
  <c r="K25" i="31"/>
  <c r="J6" i="31"/>
  <c r="J7" i="31"/>
  <c r="J9" i="31"/>
  <c r="J10" i="31"/>
  <c r="J11" i="31"/>
  <c r="J12" i="31"/>
  <c r="J13" i="31"/>
  <c r="J14" i="31"/>
  <c r="J15" i="31"/>
  <c r="J16" i="31"/>
  <c r="J17" i="31"/>
  <c r="J18" i="31"/>
  <c r="J20" i="31"/>
  <c r="J21" i="31"/>
  <c r="J23" i="31"/>
  <c r="J24" i="31"/>
  <c r="J26" i="31"/>
  <c r="J5" i="31"/>
  <c r="E4" i="35"/>
  <c r="W4" i="35" s="1"/>
  <c r="E5" i="35"/>
  <c r="W5" i="35" s="1"/>
  <c r="E6" i="35"/>
  <c r="W6" i="35" s="1"/>
  <c r="E7" i="35"/>
  <c r="W7" i="35" s="1"/>
  <c r="E8" i="35"/>
  <c r="W8" i="35" s="1"/>
  <c r="E9" i="35"/>
  <c r="E10" i="35"/>
  <c r="E11" i="35"/>
  <c r="W11" i="35" s="1"/>
  <c r="E12" i="35"/>
  <c r="W12" i="35" s="1"/>
  <c r="E13" i="35"/>
  <c r="W13" i="35" s="1"/>
  <c r="E14" i="35"/>
  <c r="W14" i="35" s="1"/>
  <c r="E15" i="35"/>
  <c r="W15" i="35" s="1"/>
  <c r="E16" i="35"/>
  <c r="W16" i="35" s="1"/>
  <c r="E17" i="35"/>
  <c r="E18" i="35"/>
  <c r="E19" i="35"/>
  <c r="W19" i="35" s="1"/>
  <c r="W20" i="35"/>
  <c r="W21" i="35"/>
  <c r="W23" i="35"/>
  <c r="E24" i="35"/>
  <c r="W24" i="35" s="1"/>
  <c r="E25" i="35"/>
  <c r="W25" i="35" s="1"/>
  <c r="E26" i="35"/>
  <c r="W26" i="35" s="1"/>
  <c r="E27" i="35"/>
  <c r="E28" i="35"/>
  <c r="W28" i="35" s="1"/>
  <c r="E29" i="35"/>
  <c r="W29" i="35" s="1"/>
  <c r="E30" i="35"/>
  <c r="W30" i="35" s="1"/>
  <c r="E31" i="35"/>
  <c r="W31" i="35" s="1"/>
  <c r="E32" i="35"/>
  <c r="W32" i="35" s="1"/>
  <c r="E33" i="35"/>
  <c r="W33" i="35" s="1"/>
  <c r="E34" i="35"/>
  <c r="W34" i="35" s="1"/>
  <c r="E35" i="35"/>
  <c r="E36" i="35"/>
  <c r="W36" i="35" s="1"/>
  <c r="E37" i="35"/>
  <c r="W37" i="35" s="1"/>
  <c r="E38" i="35"/>
  <c r="E39" i="35"/>
  <c r="W39" i="35" s="1"/>
  <c r="E40" i="35"/>
  <c r="W40" i="35" s="1"/>
  <c r="E41" i="35"/>
  <c r="W41" i="35" s="1"/>
  <c r="E42" i="35"/>
  <c r="E43" i="35"/>
  <c r="W9" i="35"/>
  <c r="W10" i="35"/>
  <c r="W17" i="35"/>
  <c r="W18" i="35"/>
  <c r="W22" i="35"/>
  <c r="W27" i="35"/>
  <c r="W35" i="35"/>
  <c r="W38" i="35"/>
  <c r="W42" i="35"/>
  <c r="W43" i="35"/>
  <c r="W3" i="35"/>
  <c r="R17" i="16"/>
  <c r="I24" i="35" l="1"/>
  <c r="I25" i="35"/>
  <c r="I26" i="35"/>
  <c r="I27" i="35"/>
  <c r="I28" i="35"/>
  <c r="I29" i="35"/>
  <c r="I30" i="35"/>
  <c r="I31" i="35"/>
  <c r="I32" i="35"/>
  <c r="I33" i="35"/>
  <c r="I34" i="35"/>
  <c r="I35" i="35"/>
  <c r="I36" i="35"/>
  <c r="I37" i="35"/>
  <c r="I38" i="35"/>
  <c r="I39" i="35"/>
  <c r="I40" i="35"/>
  <c r="I41" i="35"/>
  <c r="I42" i="35"/>
  <c r="I43" i="35"/>
  <c r="AI15" i="16"/>
  <c r="AM15" i="16"/>
  <c r="AT15" i="16"/>
  <c r="AJ15" i="16"/>
  <c r="AK15" i="16"/>
  <c r="AL15" i="16"/>
  <c r="AN15" i="16"/>
  <c r="AO15" i="16"/>
  <c r="AP15" i="16"/>
  <c r="AQ15" i="16"/>
  <c r="AR15" i="16"/>
  <c r="AS15" i="16"/>
  <c r="R13" i="16" l="1"/>
  <c r="V12" i="16" s="1"/>
  <c r="D44" i="35" l="1"/>
  <c r="H43" i="35" s="1"/>
  <c r="J43" i="35" s="1"/>
  <c r="R6" i="16"/>
  <c r="P34" i="34"/>
  <c r="P30" i="34"/>
  <c r="P26" i="34"/>
  <c r="V23" i="34"/>
  <c r="T23" i="34"/>
  <c r="S23" i="34"/>
  <c r="Q23" i="34"/>
  <c r="P32" i="34" s="1"/>
  <c r="P33" i="33"/>
  <c r="P31" i="33"/>
  <c r="P26" i="33"/>
  <c r="V23" i="33"/>
  <c r="T23" i="33"/>
  <c r="S23" i="33"/>
  <c r="Q23" i="33"/>
  <c r="P26" i="32"/>
  <c r="P26" i="26"/>
  <c r="P33" i="32"/>
  <c r="V23" i="32"/>
  <c r="T23" i="32"/>
  <c r="S23" i="32"/>
  <c r="Q23" i="32"/>
  <c r="P31" i="32" s="1"/>
  <c r="R15" i="16"/>
  <c r="P33" i="22"/>
  <c r="P26" i="22"/>
  <c r="V23" i="22"/>
  <c r="T23" i="22"/>
  <c r="S23" i="22"/>
  <c r="Q23" i="22"/>
  <c r="P31" i="22" s="1"/>
  <c r="P33" i="23"/>
  <c r="P26" i="23"/>
  <c r="V23" i="23"/>
  <c r="T23" i="23"/>
  <c r="S23" i="23"/>
  <c r="Q23" i="23"/>
  <c r="P31" i="23" s="1"/>
  <c r="P33" i="20"/>
  <c r="P26" i="20"/>
  <c r="V23" i="20"/>
  <c r="T23" i="20"/>
  <c r="S23" i="20"/>
  <c r="Q23" i="20"/>
  <c r="P31" i="20" s="1"/>
  <c r="P34" i="27"/>
  <c r="P32" i="27"/>
  <c r="P30" i="27"/>
  <c r="P26" i="27"/>
  <c r="V23" i="27"/>
  <c r="T23" i="27"/>
  <c r="S23" i="27"/>
  <c r="Q23" i="27"/>
  <c r="P33" i="26"/>
  <c r="P31" i="26"/>
  <c r="V23" i="26"/>
  <c r="T23" i="26"/>
  <c r="S23" i="26"/>
  <c r="Q23" i="26"/>
  <c r="F27" i="31"/>
  <c r="F25" i="31"/>
  <c r="F22" i="31"/>
  <c r="F19" i="31"/>
  <c r="Q26" i="16"/>
  <c r="P26" i="16"/>
  <c r="O26" i="16"/>
  <c r="N26" i="16"/>
  <c r="M26" i="16"/>
  <c r="L26" i="16"/>
  <c r="K26" i="16"/>
  <c r="J26" i="16"/>
  <c r="I26" i="16"/>
  <c r="H26" i="16"/>
  <c r="G26" i="16"/>
  <c r="F26" i="16"/>
  <c r="Q24" i="16"/>
  <c r="P24" i="16"/>
  <c r="O24" i="16"/>
  <c r="N24" i="16"/>
  <c r="M24" i="16"/>
  <c r="L24" i="16"/>
  <c r="K24" i="16"/>
  <c r="J24" i="16"/>
  <c r="I24" i="16"/>
  <c r="H24" i="16"/>
  <c r="G24" i="16"/>
  <c r="F24" i="16"/>
  <c r="Q23" i="16"/>
  <c r="P23" i="16"/>
  <c r="O23" i="16"/>
  <c r="N23" i="16"/>
  <c r="M23" i="16"/>
  <c r="L23" i="16"/>
  <c r="K23" i="16"/>
  <c r="J23" i="16"/>
  <c r="I23" i="16"/>
  <c r="H23" i="16"/>
  <c r="G23" i="16"/>
  <c r="F23" i="16"/>
  <c r="Q22" i="16"/>
  <c r="P22" i="16"/>
  <c r="O22" i="16"/>
  <c r="N22" i="16"/>
  <c r="M22" i="16"/>
  <c r="L22" i="16"/>
  <c r="K22" i="16"/>
  <c r="J22" i="16"/>
  <c r="I22" i="16"/>
  <c r="H22" i="16"/>
  <c r="G22" i="16"/>
  <c r="F22" i="16"/>
  <c r="Q21" i="16"/>
  <c r="P21" i="16"/>
  <c r="O21" i="16"/>
  <c r="N21" i="16"/>
  <c r="M21" i="16"/>
  <c r="L21" i="16"/>
  <c r="K21" i="16"/>
  <c r="J21" i="16"/>
  <c r="I21" i="16"/>
  <c r="H21" i="16"/>
  <c r="G21" i="16"/>
  <c r="F21" i="16"/>
  <c r="Q20" i="16"/>
  <c r="P20" i="16"/>
  <c r="O20" i="16"/>
  <c r="N20" i="16"/>
  <c r="M20" i="16"/>
  <c r="L20" i="16"/>
  <c r="K20" i="16"/>
  <c r="J20" i="16"/>
  <c r="I20" i="16"/>
  <c r="H20" i="16"/>
  <c r="G20" i="16"/>
  <c r="F20" i="16"/>
  <c r="Q19" i="16"/>
  <c r="P19" i="16"/>
  <c r="O19" i="16"/>
  <c r="N19" i="16"/>
  <c r="M19" i="16"/>
  <c r="L19" i="16"/>
  <c r="K19" i="16"/>
  <c r="J19" i="16"/>
  <c r="I19" i="16"/>
  <c r="H19" i="16"/>
  <c r="G19" i="16"/>
  <c r="F19" i="16"/>
  <c r="R10" i="16"/>
  <c r="R9" i="16"/>
  <c r="R8" i="16"/>
  <c r="R7" i="16"/>
  <c r="R16" i="16"/>
  <c r="M25" i="16" l="1"/>
  <c r="M27" i="16" s="1"/>
  <c r="L25" i="16"/>
  <c r="L27" i="16" s="1"/>
  <c r="K25" i="16"/>
  <c r="K27" i="16" s="1"/>
  <c r="H3" i="35"/>
  <c r="H13" i="35"/>
  <c r="H24" i="35"/>
  <c r="J24" i="35" s="1"/>
  <c r="H34" i="35"/>
  <c r="J34" i="35" s="1"/>
  <c r="H25" i="35"/>
  <c r="J25" i="35" s="1"/>
  <c r="H5" i="35"/>
  <c r="H16" i="35"/>
  <c r="H26" i="35"/>
  <c r="J26" i="35" s="1"/>
  <c r="H37" i="35"/>
  <c r="J37" i="35" s="1"/>
  <c r="H12" i="35"/>
  <c r="H22" i="35"/>
  <c r="H33" i="35"/>
  <c r="J33" i="35" s="1"/>
  <c r="H4" i="35"/>
  <c r="H36" i="35"/>
  <c r="J36" i="35" s="1"/>
  <c r="H17" i="35"/>
  <c r="H9" i="35"/>
  <c r="H20" i="35"/>
  <c r="H30" i="35"/>
  <c r="J30" i="35" s="1"/>
  <c r="H41" i="35"/>
  <c r="J41" i="35" s="1"/>
  <c r="H14" i="35"/>
  <c r="H6" i="35"/>
  <c r="H28" i="35"/>
  <c r="J28" i="35" s="1"/>
  <c r="H38" i="35"/>
  <c r="J38" i="35" s="1"/>
  <c r="H8" i="35"/>
  <c r="H18" i="35"/>
  <c r="H29" i="35"/>
  <c r="J29" i="35" s="1"/>
  <c r="H40" i="35"/>
  <c r="J40" i="35" s="1"/>
  <c r="H10" i="35"/>
  <c r="H21" i="35"/>
  <c r="H32" i="35"/>
  <c r="J32" i="35" s="1"/>
  <c r="H42" i="35"/>
  <c r="J42" i="35" s="1"/>
  <c r="H7" i="35"/>
  <c r="H11" i="35"/>
  <c r="H15" i="35"/>
  <c r="H19" i="35"/>
  <c r="H23" i="35"/>
  <c r="H27" i="35"/>
  <c r="J27" i="35" s="1"/>
  <c r="H31" i="35"/>
  <c r="J31" i="35" s="1"/>
  <c r="H35" i="35"/>
  <c r="J35" i="35" s="1"/>
  <c r="H39" i="35"/>
  <c r="J39" i="35" s="1"/>
  <c r="H25" i="16"/>
  <c r="H27" i="16" s="1"/>
  <c r="I25" i="16"/>
  <c r="I27" i="16" s="1"/>
  <c r="Q25" i="16"/>
  <c r="Q27" i="16" s="1"/>
  <c r="R24" i="16"/>
  <c r="R19" i="16"/>
  <c r="J25" i="16"/>
  <c r="J27" i="16" s="1"/>
  <c r="R23" i="16"/>
  <c r="R21" i="16"/>
  <c r="R22" i="16"/>
  <c r="R20" i="16"/>
  <c r="N25" i="16"/>
  <c r="N27" i="16" s="1"/>
  <c r="G25" i="16"/>
  <c r="G27" i="16" s="1"/>
  <c r="O25" i="16"/>
  <c r="O27" i="16" s="1"/>
  <c r="P25" i="16"/>
  <c r="P27" i="16" s="1"/>
  <c r="R26" i="16"/>
  <c r="F25" i="16"/>
  <c r="F27" i="16" s="1"/>
  <c r="J19" i="31" l="1"/>
  <c r="K19" i="31"/>
  <c r="G22" i="31"/>
  <c r="J22" i="31" s="1"/>
  <c r="I23" i="35"/>
  <c r="J23" i="35" s="1"/>
  <c r="J25" i="31"/>
  <c r="I12" i="35"/>
  <c r="J12" i="35" s="1"/>
  <c r="I13" i="35"/>
  <c r="J13" i="35" s="1"/>
  <c r="I15" i="35"/>
  <c r="J15" i="35" s="1"/>
  <c r="I18" i="35"/>
  <c r="J18" i="35" s="1"/>
  <c r="I20" i="35"/>
  <c r="J20" i="35" s="1"/>
  <c r="I17" i="35"/>
  <c r="J17" i="35" s="1"/>
  <c r="I16" i="35"/>
  <c r="J16" i="35" s="1"/>
  <c r="I19" i="35"/>
  <c r="J19" i="35" s="1"/>
  <c r="I22" i="35"/>
  <c r="J22" i="35" s="1"/>
  <c r="I21" i="35"/>
  <c r="J21" i="35" s="1"/>
  <c r="I14" i="35"/>
  <c r="J14" i="35" s="1"/>
  <c r="I11" i="35"/>
  <c r="J11" i="35" s="1"/>
  <c r="I10" i="35"/>
  <c r="J10" i="35" s="1"/>
  <c r="I9" i="35"/>
  <c r="J9" i="35" s="1"/>
  <c r="I6" i="35"/>
  <c r="J6" i="35" s="1"/>
  <c r="I4" i="35"/>
  <c r="J4" i="35" s="1"/>
  <c r="I5" i="35"/>
  <c r="J5" i="35" s="1"/>
  <c r="J3" i="35"/>
  <c r="I7" i="35"/>
  <c r="J7" i="35" s="1"/>
  <c r="I8" i="35"/>
  <c r="J8" i="35" s="1"/>
  <c r="H44" i="35"/>
  <c r="R25" i="16"/>
  <c r="R27" i="16" s="1"/>
  <c r="L2" i="35" l="1" a="1"/>
  <c r="L2" i="35" s="1"/>
  <c r="B3" i="30" a="1"/>
  <c r="B3" i="30" s="1"/>
  <c r="I44" i="35"/>
  <c r="F5" i="30" l="1"/>
  <c r="M2" i="35"/>
  <c r="AI16" i="16"/>
  <c r="AQ16" i="16"/>
  <c r="AJ16" i="16"/>
  <c r="AM16" i="16"/>
  <c r="AO16" i="16"/>
  <c r="AR16" i="16"/>
  <c r="AT16" i="16"/>
  <c r="AK16" i="16"/>
  <c r="AN16" i="16"/>
  <c r="AL16" i="16"/>
  <c r="AS16" i="16"/>
  <c r="AP16" i="16"/>
  <c r="K8"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F10F7D9-841F-40C7-91C3-3654AE772D6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<sst xmlns="http://schemas.openxmlformats.org/spreadsheetml/2006/main" count="1941" uniqueCount="496">
  <si>
    <t>[Insert here the invoice image]</t>
  </si>
  <si>
    <t>#</t>
  </si>
  <si>
    <t>Environmental Indicator</t>
  </si>
  <si>
    <t>Total Consumption</t>
  </si>
  <si>
    <t>Total Electricity:</t>
  </si>
  <si>
    <t># Supp Document/ Invoice</t>
  </si>
  <si>
    <t>Total amount paid in</t>
  </si>
  <si>
    <t>Total Natural Gas:</t>
  </si>
  <si>
    <t>Total Gas LP:</t>
  </si>
  <si>
    <t>Total
 [Diesel]:</t>
  </si>
  <si>
    <t>Total [Gasoline]:</t>
  </si>
  <si>
    <t>Develop a reuse program</t>
  </si>
  <si>
    <t>Increase the percetange of recycled waste</t>
  </si>
  <si>
    <t>Create a program for more efficient products</t>
  </si>
  <si>
    <t>Reduce your food waste from dining room</t>
  </si>
  <si>
    <t>Install energy-efficient heating and cooling equipment</t>
  </si>
  <si>
    <t xml:space="preserve">Increase the efficiency of your office lighting: Implement Intelligent lights sensors. Where possible ensure that natural light is used when adequate. </t>
  </si>
  <si>
    <t>Set up a goal of % waste diversion rate from landfill</t>
  </si>
  <si>
    <t>Apply for a certification e.g: Zero Waste</t>
  </si>
  <si>
    <t>Facilitate energy management certification e.g. ISO 50001</t>
  </si>
  <si>
    <t>Energy efficiency project identification &amp; investment</t>
  </si>
  <si>
    <t>Invest in renewable energy: Renewable energy credits or on-site renewables</t>
  </si>
  <si>
    <t>PPA (Power Purchase Agreement is a contractual agreement between energy buyers and sellers. They come together and agree to buy and sell an amount of energy which is or will be generated by a renewable asset.)</t>
  </si>
  <si>
    <t>Encourage employees to use public transport or company´s transport</t>
  </si>
  <si>
    <t>Programs to increase environmental awareness with employees</t>
  </si>
  <si>
    <t>Energy efficiency in buildings</t>
  </si>
  <si>
    <t>Energy efficiency in production processes</t>
  </si>
  <si>
    <t>Waste circularity</t>
  </si>
  <si>
    <t>Fugitive emissions reductions</t>
  </si>
  <si>
    <t>Low-carbon energy consumption</t>
  </si>
  <si>
    <t>Low-carbon energy generation</t>
  </si>
  <si>
    <t>Run an engagement campaign to educate customers about your climate change performance and strategy</t>
  </si>
  <si>
    <t>Run an engagement campaign to educate customers about the climate change impacts of (using) your products, goods, and/or services</t>
  </si>
  <si>
    <t>Share information about your products and relevant certification schemes (i.e. Energy STAR)</t>
  </si>
  <si>
    <t>Reduce waste. i.e. Reduce packaging, print less, optimize process.</t>
  </si>
  <si>
    <t>Scope 1</t>
  </si>
  <si>
    <t>Scope 2</t>
  </si>
  <si>
    <t>Scope 3</t>
  </si>
  <si>
    <t xml:space="preserve">Purchase carbon offsets </t>
  </si>
  <si>
    <t xml:space="preserve"> </t>
  </si>
  <si>
    <t>Period of time</t>
  </si>
  <si>
    <t>Total currency</t>
  </si>
  <si>
    <t>Measurement Unit</t>
  </si>
  <si>
    <t xml:space="preserve">% </t>
  </si>
  <si>
    <t>gCO2e / kWh</t>
  </si>
  <si>
    <t>lbCO2e / MWh</t>
  </si>
  <si>
    <t>TonCO2e / MWh</t>
  </si>
  <si>
    <t>kgCO2e / kWh</t>
  </si>
  <si>
    <t>Category 类别</t>
  </si>
  <si>
    <t>Data to be reported 需要申报的数据</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</si>
  <si>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</si>
  <si>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</si>
  <si>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</si>
  <si>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</si>
  <si>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</si>
  <si>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</si>
  <si>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</si>
  <si>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</si>
  <si>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</si>
  <si>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</si>
  <si>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</si>
  <si>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</si>
  <si>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</si>
  <si>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</si>
  <si>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Location in the CDP questionnaire CDP问卷中的位置</t>
  </si>
  <si>
    <t>Calculated fields 计算部分</t>
  </si>
  <si>
    <t>Energy Consumption [EC] 能源消耗量</t>
  </si>
  <si>
    <t>Calculated data 计算的数据</t>
  </si>
  <si>
    <t>Electricity generated on-site from renewable sources (kWh) 由可再生资源产生的电力 （kWh）</t>
  </si>
  <si>
    <t>Natural Gas (M3) 天然气（M3）</t>
  </si>
  <si>
    <t>Gasoline (Liters) 汽油（升）</t>
  </si>
  <si>
    <t>Ethanol (M³)
乙醇（M³）</t>
  </si>
  <si>
    <t>Diesel (M3) 
柴油（M3）</t>
  </si>
  <si>
    <t>Biodiesel (Liters)
生物柴油（升）</t>
  </si>
  <si>
    <t>LP Gas (Liters) 
液化石油气 （升）</t>
  </si>
  <si>
    <t>Electricity data source 
电力数据来源</t>
  </si>
  <si>
    <t>Fuel data source
燃料数据来源</t>
  </si>
  <si>
    <t>NG-CO2 Emissions
天然气-CO2排放量</t>
  </si>
  <si>
    <t>LP_Gas-CO2 Emissions
液化石油气 -CO2排放量</t>
  </si>
  <si>
    <t>Gasoline-CO2 Emissions
汽油-CO2排放量</t>
  </si>
  <si>
    <t>Diesel-CO2 Emissions
柴油-CO2排放量</t>
  </si>
  <si>
    <t>Ethanol-CO2 Emissions
乙醇 -CO2排放量</t>
  </si>
  <si>
    <t>Bio-Diesel-CO2 Emissions
生物柴油 -CO2排放量</t>
  </si>
  <si>
    <t>SCOPE 1 - CO2 Emissions [Metric ton CO2e]
范围1-CO2排放量 [公吨CO2e]</t>
  </si>
  <si>
    <t>SCOPE 2 - CO2 Emissions [Metric ton CO2e]
范围2-CO2排放量 [公吨CO2e]</t>
  </si>
  <si>
    <t>Total CO2 Emissions
总CO2排放量</t>
  </si>
  <si>
    <t>[numerical]
[数字]</t>
  </si>
  <si>
    <t>[text -open field ] 开放性文本</t>
  </si>
  <si>
    <t>Invoices 发票</t>
  </si>
  <si>
    <t>Calculated 计算</t>
  </si>
  <si>
    <t>Please provide your inputs in KWh 
Please separate decimals with dots “.” (Example: 10.00)
 请输入KWh数
请用小数点“.”分隔小数（例如：10.00）</t>
  </si>
  <si>
    <t xml:space="preserve"> =[NG-CO2 Emissions]+[LP_Gas-CO2 Emissions]+[Gasoline-CO2 Emissions]+[Diesel-CO2 Emissions]+[Ethanol-CO2 Emissions]+[Bio-Diesel-CO2 Emissions]
=[天然气-CO2排放]+[LP_Gas-CO2排放]+[汽油-CO2排放]+[柴油-CO2排放物]+[乙醇-CO2排放量]+[生物柴油-CO2的排放量]</t>
  </si>
  <si>
    <t xml:space="preserve"> =(Electricity (kWh)*Electricity Factor)
=（用电量（kWh）*电力系数）</t>
  </si>
  <si>
    <t>Notes 注释</t>
  </si>
  <si>
    <t>[Stationary Natural Gas (ton CO2e)]+[Mobile Natural Gas (ton CO2e)]
[固定天然气（吨CO2当量）]+[移动天然气（吨CO2当量）]</t>
  </si>
  <si>
    <t>[Stationary LP Gas (ton CO2e)]+[Mobile LP Gas (ton CO2e)]
[固定液化石油气（吨CO2当量）]+[移动液化天然气（吨CO2当量）]</t>
  </si>
  <si>
    <t>[Stationary Gasoline (ton CO2e)]+[Mobile Gasoline (ton CO2e)]
[固定汽油（吨CO2当量）]+[移动汽油（吨CO2当量）]</t>
  </si>
  <si>
    <t>[Stationary Diesel (ton CO2e)]+[Mobile Diesel (ton CO2e)]
[固定柴油（吨CO2当量）]+[移动柴油（吨CO2当量）]</t>
  </si>
  <si>
    <t>[Stationary Ethanol (ton CO2e)]+[Mobile Ethanol (ton CO2e)]
[固定乙醇（吨CO2当量）]+[移动乙醇（吨CO2当量）]</t>
  </si>
  <si>
    <t>[Stationary Bio-Diesel (ton CO2e)]+[Mobile Bio-Diesel (ton CO2e)]
[固定生物柴油（吨CO2当量）]+[移动生物柴油（吨CO2当量）]</t>
  </si>
  <si>
    <t xml:space="preserve"> =[SCOPE 1 - CO2 Emissions]+[SCOPE 2 - CO2 Emissions]
=[范围1-CO2排放量]+[范围2-CO2排放量]
</t>
  </si>
  <si>
    <t>(C6.10) 范围一和范围二合并的全球总排放量（单位：公吨CO2e）</t>
  </si>
  <si>
    <r>
      <t xml:space="preserve">Place this value under the field </t>
    </r>
    <r>
      <rPr>
        <b/>
        <sz val="11"/>
        <color theme="1"/>
        <rFont val="Arial"/>
        <family val="2"/>
      </rPr>
      <t>Scope 2, Location-based</t>
    </r>
    <r>
      <rPr>
        <sz val="11"/>
        <color theme="1"/>
        <rFont val="Arial"/>
        <family val="2"/>
      </rPr>
      <t xml:space="preserve"> OR </t>
    </r>
    <r>
      <rPr>
        <b/>
        <sz val="11"/>
        <color theme="1"/>
        <rFont val="Arial"/>
        <family val="2"/>
      </rPr>
      <t>Scope 2, Market-based</t>
    </r>
    <r>
      <rPr>
        <sz val="11"/>
        <color theme="1"/>
        <rFont val="Arial"/>
        <family val="2"/>
      </rPr>
      <t xml:space="preserve"> depending on your type of electricity factor
根据您的电力因素类型，将该值填于范围2中基于区域或基于市场的问题处</t>
    </r>
  </si>
  <si>
    <r>
      <t xml:space="preserve">Place this value under the field </t>
    </r>
    <r>
      <rPr>
        <b/>
        <sz val="11"/>
        <color theme="1"/>
        <rFont val="Arial"/>
        <family val="2"/>
      </rPr>
      <t>Metric numerator (Gross global combined Scope 1 and 2 emissions, metric tons CO2e)</t>
    </r>
    <r>
      <rPr>
        <sz val="11"/>
        <color theme="1"/>
        <rFont val="Arial"/>
        <family val="2"/>
      </rPr>
      <t>.  
This value is also used in the calculations of your intensity figure. To calculate the intensity figure divide this number by the metric denominator.
将该值填于“指标分子”处（全球范围1和范围2排放总量，公吨二氧化碳当量）。
该值也用于计算强度值。要计算强度值，请将该值除以度量分母。</t>
    </r>
  </si>
  <si>
    <t>Weighted Electricity factor 加权电力系数</t>
  </si>
  <si>
    <t>Units
单位</t>
  </si>
  <si>
    <t>Weighted Electricity factor 加权电力系数 [gCO2e/kWh]</t>
  </si>
  <si>
    <t>Sum Total总计</t>
  </si>
  <si>
    <t>Activities to reduce GHG emissions 减少温室气体排放的活动</t>
  </si>
  <si>
    <t>Area 区域</t>
  </si>
  <si>
    <t>Activity or program  项目活动</t>
  </si>
  <si>
    <t>Energy 能源</t>
  </si>
  <si>
    <t>Other activities to support sustainability
支持可持续性的其他活动</t>
  </si>
  <si>
    <t xml:space="preserve">Replace light bulbs for more efficient ones e.g: LED </t>
  </si>
  <si>
    <t>更换效率更高的灯泡，例如：LED</t>
  </si>
  <si>
    <t>安装节能的加热和冷却设备</t>
  </si>
  <si>
    <t>提高办公室照明的效率：实施智能灯光传感器。在可能的情况下，确保在充足的情况下使用自然光。</t>
  </si>
  <si>
    <t>购买碳抵消</t>
  </si>
  <si>
    <t>建筑物的能源效率</t>
  </si>
  <si>
    <t>生产过程中的能源效率</t>
  </si>
  <si>
    <t>低碳能源消耗</t>
  </si>
  <si>
    <t>低碳能源发电</t>
  </si>
  <si>
    <t>可再生能源投资：可再生能源信贷或现场可再生能源</t>
  </si>
  <si>
    <t>创建更高效的产品计划</t>
  </si>
  <si>
    <t>申请能源管理认证，如ISO 50001</t>
  </si>
  <si>
    <t>识别和投资能效项目</t>
  </si>
  <si>
    <t>减少无组织排放</t>
  </si>
  <si>
    <t>PPA（购电协议是能源买家和卖家之间的合同协议。双方同意购买和出售一定数量的可再生能源。）</t>
  </si>
  <si>
    <t>提高员工环境意识的计划</t>
  </si>
  <si>
    <t>鼓励员工使用公共交通工具或公司交通工具</t>
  </si>
  <si>
    <t>减少浪费。i、 e.减少包装，减少印刷，优化工艺。</t>
  </si>
  <si>
    <t>减少餐厅的食物浪费</t>
  </si>
  <si>
    <t>增加回收废物的百分比</t>
  </si>
  <si>
    <t>设定垃圾填埋场废物转移率%的目标</t>
  </si>
  <si>
    <t>申请认证，例如：零浪费</t>
  </si>
  <si>
    <t>开展参与活动，向客户宣传您的气候变化绩效和战略</t>
  </si>
  <si>
    <t>开展参与活动，教育客户了解（使用）您的产品、商品和/或服务对气候变化的影响</t>
  </si>
  <si>
    <t>废物循环</t>
  </si>
  <si>
    <t>制定回收使用计划</t>
  </si>
  <si>
    <t>分享有关您的产品和相关认证计划的信息（例如：能源之星）</t>
  </si>
  <si>
    <t>Environmental Indicator
环境指标</t>
  </si>
  <si>
    <t>Supp Document/ Invoice #
支持文件/发票号#</t>
  </si>
  <si>
    <t>Time Period
时间段</t>
  </si>
  <si>
    <t>Total Consumption
总消耗量</t>
  </si>
  <si>
    <t>Units of measure
计量单位</t>
  </si>
  <si>
    <t>Data in Invoice (KWh)
发票中的数据（KWh）</t>
  </si>
  <si>
    <t>Total amount paid in [Local currency]
以[当地货币]支付的总金额</t>
  </si>
  <si>
    <t>Local Currency
当地货币</t>
  </si>
  <si>
    <t>Total amount paid in US Dollars
以美元支付的总金额</t>
  </si>
  <si>
    <t>Notes
备注</t>
  </si>
  <si>
    <t>[Insert here the invoice image][此处插入发票图像]</t>
  </si>
  <si>
    <t>Type of Field 数据类型</t>
  </si>
  <si>
    <t>Allocated GHG Emissions [Metric Ton CO2e] 
所分配的温室气体排放 [公吨CO2e]</t>
  </si>
  <si>
    <t xml:space="preserve">Revenue of products/services purchased by Flex
Flex 购买的产品/服务的营业额 </t>
  </si>
  <si>
    <t>Total revenue of products/services produced
生产的产品/服务的总额</t>
  </si>
  <si>
    <t>Location in CDP Questionnaire 
CDP问卷中的位置</t>
  </si>
  <si>
    <t>Scope (s)</t>
  </si>
  <si>
    <t>Target status</t>
  </si>
  <si>
    <t>.</t>
  </si>
  <si>
    <t>The year you will take as a starting point to reduce your emissions . 您设定的作为废气减排起点的年份，作为对比减排目标的参照年份</t>
  </si>
  <si>
    <t>Year in which you aim to achieve it, the date must be higher than the current year. 您设定的目标达成的年份</t>
  </si>
  <si>
    <t>ABSOLUTE TARGET
绝对目标</t>
  </si>
  <si>
    <t>% of reduction (0-100)
百分比字段[输入0-100的百分比，最多保留2位小数]</t>
  </si>
  <si>
    <t>New 全新</t>
  </si>
  <si>
    <t>Underway  正在进行</t>
  </si>
  <si>
    <t>Achieved 完成</t>
  </si>
  <si>
    <t>Scope 1 范围一</t>
  </si>
  <si>
    <t>Scope 2 范围二</t>
  </si>
  <si>
    <t>Scope 1 &amp; 2 范围一和二</t>
  </si>
  <si>
    <t>Select the option that applies from the dropdown list
请从下方下拉菜单选项中选择</t>
  </si>
  <si>
    <t>Please write the units used; it is usually units of CO2e/revenue or another unit of business activity
请您写公吨CO2e/单位活动</t>
  </si>
  <si>
    <t>No 无</t>
  </si>
  <si>
    <t>Yes 是</t>
  </si>
  <si>
    <t>C4.1 Emissions Reduction Targets
C4.1 减排目标</t>
  </si>
  <si>
    <t xml:space="preserve">Types of targets:
目标类型: </t>
  </si>
  <si>
    <t>Units example:
单位示例：</t>
  </si>
  <si>
    <t>Notes 
注释</t>
  </si>
  <si>
    <t>Data to provide 
要提供的数据</t>
  </si>
  <si>
    <t>Base Year
基准年</t>
  </si>
  <si>
    <t>Is your base year the same year you reported in the "Env Tab" of this file?
您的基准年和您在本文件中Env Tab页上的是同一个吗？</t>
  </si>
  <si>
    <t>Is your base year the same year you reported in the "Env Tab" of this file?
您的基准年和您在本文件Env Tab中的是同一个吗？</t>
  </si>
  <si>
    <t>Data calculated from Env Template tab 
[Retrieved from Env tab]</t>
  </si>
  <si>
    <t>Fuel</t>
  </si>
  <si>
    <t>Unit</t>
  </si>
  <si>
    <t>Conversion factor</t>
  </si>
  <si>
    <t>Natural Gas</t>
  </si>
  <si>
    <t>M3</t>
  </si>
  <si>
    <t>MWh/m3</t>
  </si>
  <si>
    <t>LP Gas</t>
  </si>
  <si>
    <t>Lt</t>
  </si>
  <si>
    <t>MWh/lt</t>
  </si>
  <si>
    <t>Gasoline</t>
  </si>
  <si>
    <t>Diesel</t>
  </si>
  <si>
    <t>Ethanol</t>
  </si>
  <si>
    <t>Biodiesel</t>
  </si>
  <si>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</si>
  <si>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r>
      <rPr>
        <b/>
        <sz val="10"/>
        <rFont val="Arial"/>
        <family val="2"/>
      </rPr>
      <t xml:space="preserve">Disclaimer: </t>
    </r>
    <r>
      <rPr>
        <sz val="10"/>
        <rFont val="Arial"/>
        <family val="2"/>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</si>
  <si>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</si>
  <si>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[Yes 是 / No 无]</t>
  </si>
  <si>
    <t>Question 问题</t>
  </si>
  <si>
    <t>*</t>
  </si>
  <si>
    <t>Covered emissions in base year
在基准年覆盖的排放量</t>
  </si>
  <si>
    <t>Target year
目标年</t>
  </si>
  <si>
    <t>Targeted reduction % from base year
与基准年相比目标减少%</t>
  </si>
  <si>
    <t>Target Status
目标状态</t>
  </si>
  <si>
    <t>Scope(s) of your target
目标范围</t>
  </si>
  <si>
    <t>Intensity Metric
强度度量</t>
  </si>
  <si>
    <t>Intensity figure in base year 
基准年的强度数据</t>
  </si>
  <si>
    <t>Intensity figure in reporting year
报告年度的强度数据</t>
  </si>
  <si>
    <t>Expired 已过期</t>
  </si>
  <si>
    <t>Revised 修改</t>
  </si>
  <si>
    <t>Replaced 已更换</t>
  </si>
  <si>
    <t>Mandatory questions are marked with an asterisk *   标*问题为必答</t>
  </si>
  <si>
    <t>INTENSITY TARGET 强度目标</t>
  </si>
  <si>
    <r>
      <t xml:space="preserve">Covered emissions in </t>
    </r>
    <r>
      <rPr>
        <b/>
        <sz val="14"/>
        <rFont val="Century Gothic"/>
        <family val="2"/>
      </rPr>
      <t>base year</t>
    </r>
    <r>
      <rPr>
        <sz val="14"/>
        <rFont val="Century Gothic"/>
        <family val="2"/>
      </rPr>
      <t xml:space="preserve">
在基准年覆盖的排放量</t>
    </r>
  </si>
  <si>
    <r>
      <t xml:space="preserve">Businness activity metric from your </t>
    </r>
    <r>
      <rPr>
        <b/>
        <sz val="14"/>
        <rFont val="Century Gothic"/>
        <family val="2"/>
      </rPr>
      <t>base year</t>
    </r>
    <r>
      <rPr>
        <sz val="14"/>
        <rFont val="Century Gothic"/>
        <family val="2"/>
      </rPr>
      <t xml:space="preserve"> (as stablished in the denominator of the "Intensity Metric" row)
插入您的基准年的业务活动度量（如“强度度量”行所示）</t>
    </r>
  </si>
  <si>
    <t>BASE YEAR 基准年</t>
  </si>
  <si>
    <t>REPORTING YEAR 报告年</t>
  </si>
  <si>
    <t>Is your reporting year the same year you reported in the "Env Tab" of this file?
您的报告年和您在本文件Env Tab中的是同一个吗？</t>
  </si>
  <si>
    <r>
      <t xml:space="preserve">Businness activity metric from your </t>
    </r>
    <r>
      <rPr>
        <b/>
        <sz val="14"/>
        <rFont val="Century Gothic"/>
        <family val="2"/>
      </rPr>
      <t>reporting year</t>
    </r>
    <r>
      <rPr>
        <sz val="14"/>
        <rFont val="Century Gothic"/>
        <family val="2"/>
      </rPr>
      <t xml:space="preserve"> (as stablished in the denominator of the "Intensity Metric" row)
插入您的报告年的业务活动度量（如“强度度量”行所示）</t>
    </r>
  </si>
  <si>
    <t>Reporting Year
报告年</t>
  </si>
  <si>
    <t>Emissions in reporting year
在报告年覆盖的排放量</t>
  </si>
  <si>
    <t>[Drop down list]
[ 下拉选项]</t>
  </si>
  <si>
    <t>Type of answer
回复类别</t>
  </si>
  <si>
    <t>Your answer 
您的回答</t>
  </si>
  <si>
    <t>If you answered "Yes" in the previous row and filled the env template tab it will autopopulate. Otherwisse please provide this information. 如果您在前一行中回答“是”并填写env模板选项卡，它将自动填写。否则，请提供此信息。</t>
  </si>
  <si>
    <t>Covered emissions in reporting year / Business activity metic in reporting year
所覆盖的报告年度排放量 / 报告年度的业务活动指标</t>
  </si>
  <si>
    <t>Emissions allocation data [Data for you to provide]
排放分配数据 [所需提供的数据]</t>
  </si>
  <si>
    <t>Please review the Energy section at the right side of the table
---&gt;
 请查看表格右侧的能源部分</t>
  </si>
  <si>
    <t>Please input below the  % of your fuels that come from the US or Canada 
请输入以下来自美国或加拿大的燃油百分比%</t>
  </si>
  <si>
    <t>ENERGY 能源</t>
  </si>
  <si>
    <t>General info 总论</t>
  </si>
  <si>
    <r>
      <rPr>
        <b/>
        <sz val="16"/>
        <rFont val="Century Gothic"/>
        <family val="2"/>
      </rPr>
      <t>ABSOLUTE:</t>
    </r>
    <r>
      <rPr>
        <sz val="16"/>
        <rFont val="Century Gothic"/>
        <family val="2"/>
      </rPr>
      <t xml:space="preserve"> Total quantity of greenhouse gas emissions emitted
</t>
    </r>
    <r>
      <rPr>
        <b/>
        <sz val="16"/>
        <rFont val="Century Gothic"/>
        <family val="2"/>
      </rPr>
      <t xml:space="preserve">绝对目标: </t>
    </r>
    <r>
      <rPr>
        <sz val="16"/>
        <rFont val="Century Gothic"/>
        <family val="2"/>
      </rPr>
      <t>温室气体排放总量</t>
    </r>
  </si>
  <si>
    <r>
      <rPr>
        <b/>
        <sz val="16"/>
        <rFont val="Century Gothic"/>
        <family val="2"/>
      </rPr>
      <t xml:space="preserve">INTENSITY: </t>
    </r>
    <r>
      <rPr>
        <sz val="16"/>
        <rFont val="Century Gothic"/>
        <family val="2"/>
      </rPr>
      <t xml:space="preserve">Compares the emissions to some unit of economic output
</t>
    </r>
    <r>
      <rPr>
        <b/>
        <sz val="16"/>
        <rFont val="Century Gothic"/>
        <family val="2"/>
      </rPr>
      <t xml:space="preserve">强度目标: </t>
    </r>
    <r>
      <rPr>
        <sz val="16"/>
        <rFont val="Century Gothic"/>
        <family val="2"/>
      </rPr>
      <t>排放量和某种经济产出进行对比</t>
    </r>
  </si>
  <si>
    <t>Electricity 电力 (KWh)</t>
  </si>
  <si>
    <t>Data in Invoice (M3)
发票中的数据（M3）</t>
  </si>
  <si>
    <t>Data in Invoice (liters)
发票中的数据（liters）</t>
  </si>
  <si>
    <t>Renewable energry</t>
  </si>
  <si>
    <t>Direct Energy sources (SCOPE 1) 
直接能源（范围1）</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</si>
  <si>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</si>
  <si>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r>
      <t xml:space="preserve">-This is an annual value. Please check if this is a Location-based or Market-based factor. 
</t>
    </r>
    <r>
      <rPr>
        <b/>
        <sz val="11"/>
        <rFont val="Arial"/>
        <family val="2"/>
      </rPr>
      <t xml:space="preserve">Location-based: </t>
    </r>
    <r>
      <rPr>
        <sz val="11"/>
        <rFont val="Arial"/>
        <family val="2"/>
      </rPr>
      <t xml:space="preserve">The average emission factor from the local grid you purchase your electricity from. </t>
    </r>
    <r>
      <rPr>
        <b/>
        <sz val="11"/>
        <rFont val="Arial"/>
        <family val="2"/>
      </rPr>
      <t xml:space="preserve">Market based: </t>
    </r>
    <r>
      <rPr>
        <sz val="11"/>
        <rFont val="Arial"/>
        <family val="2"/>
      </rPr>
      <t xml:space="preserve">Used for emissions not bought from the local grid, they can come from energy attribute certificates, contracts, power purchase agreements, residual mix, etc. Most mature companies report both location-based and market-based figures. For more information about electricity factors we recommend reading GHG Protocol Scope 2 Guidance (https://ghgprotocol.org/scope_2_guidance)
-这是一个年度值
-请确定这是基于区域还是基于市场的因素。
基于区域因素：从当地电网购买电力的平均排放系数。
基于市场因素：对于非当地电网购买电力的排放，它们可以来自能源属性证书、合同、购电协议等。大多数成熟企业报告了基于区域和基于市场的数据。有关电力因素的更多信息，我们建议阅读GHG协议范围2指南(https://ghgprotocol.org/scope_2_guidance)
</t>
    </r>
  </si>
  <si>
    <t>Electricity factor (gCO2e / kWh) 
电力因子（gCO2e / kWh）</t>
  </si>
  <si>
    <t>Total Output Emission Factors</t>
  </si>
  <si>
    <t>eGRID Subregion Acronym</t>
  </si>
  <si>
    <t>eGRID Subregion Name</t>
  </si>
  <si>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</si>
  <si>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</si>
  <si>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</si>
  <si>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t>(lb / MWh)</t>
  </si>
  <si>
    <t>AKGD</t>
  </si>
  <si>
    <t>AKGD (ASCC Alaska Grid)</t>
  </si>
  <si>
    <t>AKMS</t>
  </si>
  <si>
    <t>AKMS (ASCC Miscellaneous)</t>
  </si>
  <si>
    <t>AZNM</t>
  </si>
  <si>
    <t>AZNM (WECC Southwest)</t>
  </si>
  <si>
    <t>CAMX</t>
  </si>
  <si>
    <t>CAMX (WECC California)</t>
  </si>
  <si>
    <t>ERCT</t>
  </si>
  <si>
    <t>ERCT (ERCOT All)</t>
  </si>
  <si>
    <t>FRCC</t>
  </si>
  <si>
    <t>FRCC (FRCC All)</t>
  </si>
  <si>
    <t>HIMS</t>
  </si>
  <si>
    <t>HIMS (HICC Miscellaneous)</t>
  </si>
  <si>
    <t>HIOA</t>
  </si>
  <si>
    <t>HIOA (HICC Oahu)</t>
  </si>
  <si>
    <t>MROE</t>
  </si>
  <si>
    <t>MROE (MRO East)</t>
  </si>
  <si>
    <t>MROW</t>
  </si>
  <si>
    <t>MROW (MRO West)</t>
  </si>
  <si>
    <t>NEWE</t>
  </si>
  <si>
    <t>NEWE (NPCC New England)</t>
  </si>
  <si>
    <t>NWPP</t>
  </si>
  <si>
    <t>NWPP (WECC Northwest)</t>
  </si>
  <si>
    <t>NYCW</t>
  </si>
  <si>
    <t>NYCW (NPCC NYC/Westchester)</t>
  </si>
  <si>
    <t>NYLI</t>
  </si>
  <si>
    <t>NYLI (NPCC Long Island)</t>
  </si>
  <si>
    <t>NYUP</t>
  </si>
  <si>
    <t>NYUP (NPCC Upstate NY)</t>
  </si>
  <si>
    <t>PRMS</t>
  </si>
  <si>
    <t>PRMS (Puerto Rico Miscellaneous)</t>
  </si>
  <si>
    <t>RFCE</t>
  </si>
  <si>
    <t>RFCE (RFC East)</t>
  </si>
  <si>
    <t>RFCM</t>
  </si>
  <si>
    <t>RFCM (RFC Michigan)</t>
  </si>
  <si>
    <t>RFCW</t>
  </si>
  <si>
    <t>RFCW (RFC West)</t>
  </si>
  <si>
    <t>RMPA</t>
  </si>
  <si>
    <t>RMPA (WECC Rockies)</t>
  </si>
  <si>
    <t>SPNO</t>
  </si>
  <si>
    <t>SPNO (SPP North)</t>
  </si>
  <si>
    <t>SPSO</t>
  </si>
  <si>
    <t>SPSO (SPP South)</t>
  </si>
  <si>
    <t>SRMV</t>
  </si>
  <si>
    <t>SRMV (SERC Mississippi Valley)</t>
  </si>
  <si>
    <t>SRMW</t>
  </si>
  <si>
    <t>SRMW (SERC Midwest)</t>
  </si>
  <si>
    <t>SRSO</t>
  </si>
  <si>
    <t>SRSO (SERC South)</t>
  </si>
  <si>
    <t>SRTV</t>
  </si>
  <si>
    <t>SRTV (SERC Tennessee Valley)</t>
  </si>
  <si>
    <t>SRVC</t>
  </si>
  <si>
    <t>SRVC (SERC Virginia/Carolina)</t>
  </si>
  <si>
    <t>US Average</t>
  </si>
  <si>
    <t>Indirect sources (SCOPE 2)
 间接能源 （范围2）</t>
  </si>
  <si>
    <t>Please provide your inputs in KWh ; Please separate decimals with dots “.” (Example: 10.00)
 请输入KWh数
请用小数点“.”分隔小数（例如：10.00）</t>
  </si>
  <si>
    <t>Please provide your inputs in M³ ; Please separate decimals with dots “.” (Example: 10.00)
 请输入M3数; 请用小数点“.”分隔小数（例如：10.00）</t>
  </si>
  <si>
    <t>Please provide your inputs in LITERS ; Please separate decimals with dots “.” (Example: 10.00)
 请输入公升数 ; 请用小数点“.”分隔小数（例如：10.00）</t>
  </si>
  <si>
    <t>Custom EF</t>
  </si>
  <si>
    <t>México</t>
  </si>
  <si>
    <t>Malaysia</t>
  </si>
  <si>
    <t xml:space="preserve">Singapore </t>
  </si>
  <si>
    <t>PR of China</t>
  </si>
  <si>
    <t>Hong Kong</t>
  </si>
  <si>
    <t>Taiwan</t>
  </si>
  <si>
    <t>India</t>
  </si>
  <si>
    <t>Custom</t>
  </si>
  <si>
    <t>TonCo2e/MWh</t>
  </si>
  <si>
    <t>kgCo2e/kWh</t>
  </si>
  <si>
    <t>Custom [lbCO2e / MWh]</t>
  </si>
  <si>
    <t>Custom [TonCO2e / MWh]</t>
  </si>
  <si>
    <t>Custom [gCO2e / kWh]</t>
  </si>
  <si>
    <t>Custom [kgCO2e / kWh]</t>
  </si>
  <si>
    <t>Custom factor</t>
  </si>
  <si>
    <t>Σ Weighted Electricity factor 加权电力系数 [gCO2e/kWh]</t>
  </si>
  <si>
    <t>Electricity factor
电力因子 (mass CO2e / energy)</t>
  </si>
  <si>
    <t>Total Scope 1 + Scope 2 CO2e Emissions
总CO2排放量</t>
  </si>
  <si>
    <t>Units</t>
  </si>
  <si>
    <t>SEMARNAT</t>
  </si>
  <si>
    <t>Tenaga Nasional Berhad (TNB)</t>
  </si>
  <si>
    <t>Tenaga Nasional Berhad (tnb.com.my)</t>
  </si>
  <si>
    <t>Energy Market Authority (EMA)</t>
  </si>
  <si>
    <t>Ministry of Ecology and Environment of the PRC</t>
  </si>
  <si>
    <t>Hong Kong Electric Company</t>
  </si>
  <si>
    <t>Bureau of Energy, Ministry of Economic Affairs</t>
  </si>
  <si>
    <t>https://www.moeaboe.gov.tw/ECW/English/home/English.aspx</t>
  </si>
  <si>
    <t>Government of India Ministry of Power Central Electricity Authority</t>
  </si>
  <si>
    <t xml:space="preserve">https://cea.nic.in/cdm-co2-baseline-database/?lang=en </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</si>
  <si>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</si>
  <si>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Asia</t>
  </si>
  <si>
    <t>Europe</t>
  </si>
  <si>
    <t>Other</t>
  </si>
  <si>
    <t>Continent</t>
  </si>
  <si>
    <t>Austria</t>
  </si>
  <si>
    <t>Belgium</t>
  </si>
  <si>
    <t>Bulgaria</t>
  </si>
  <si>
    <t>Croatia</t>
  </si>
  <si>
    <t>Cyprus</t>
  </si>
  <si>
    <t>Czechia</t>
  </si>
  <si>
    <t>Denmark</t>
  </si>
  <si>
    <t>Estonia</t>
  </si>
  <si>
    <t>EU-27</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</si>
  <si>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</si>
  <si>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</si>
  <si>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</si>
  <si>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</si>
  <si>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</si>
  <si>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</si>
  <si>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</si>
  <si>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</si>
  <si>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</si>
  <si>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</si>
  <si>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</si>
  <si>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</si>
  <si>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</si>
  <si>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</si>
  <si>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</si>
  <si>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</si>
  <si>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</si>
  <si>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</si>
  <si>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</si>
  <si>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Switzerland</t>
  </si>
  <si>
    <t>Americas</t>
  </si>
  <si>
    <t>USandPuertoRico</t>
  </si>
  <si>
    <t>Canada</t>
  </si>
  <si>
    <t>Mexico</t>
  </si>
  <si>
    <t>Continents</t>
  </si>
  <si>
    <t>All countries/regions</t>
  </si>
  <si>
    <t>EF</t>
  </si>
  <si>
    <t>Australia</t>
  </si>
  <si>
    <t>New Zealand</t>
  </si>
  <si>
    <t>Kenya</t>
  </si>
  <si>
    <t>UK</t>
  </si>
  <si>
    <t>British Columbia</t>
  </si>
  <si>
    <t>Alberta</t>
  </si>
  <si>
    <t>Saskatchewan</t>
  </si>
  <si>
    <t>Manitoba</t>
  </si>
  <si>
    <t>Ontario</t>
  </si>
  <si>
    <t>Quebec</t>
  </si>
  <si>
    <t>New Brunswick</t>
  </si>
  <si>
    <t>Nova Scotia</t>
  </si>
  <si>
    <t>Prince Edward Island</t>
  </si>
  <si>
    <t>Newfoundland and Labrador</t>
  </si>
  <si>
    <t>Yukon</t>
  </si>
  <si>
    <t>Northwest Territories</t>
  </si>
  <si>
    <t>Nunavut</t>
  </si>
  <si>
    <t>Source</t>
  </si>
  <si>
    <t>Link</t>
  </si>
  <si>
    <t>https://www.eea.europa.eu/en/analysis/indicators/greenhouse-gas-emission-intensity-of-1</t>
  </si>
  <si>
    <t>中华人民共和国生态环境部 (mee.gov.cn)</t>
  </si>
  <si>
    <t>https://www.hkelectric.com/en/sustainability/sustainability-reports</t>
  </si>
  <si>
    <t>https://www.ema.gov.sg/</t>
  </si>
  <si>
    <t>SEMARNAT - Registro Nacional de Emisiones RENE</t>
  </si>
  <si>
    <t>https://www.gob.mx/semarnat/acciones-y-programas/registro-nacional-de-emisiones-rene</t>
  </si>
  <si>
    <t>Environment and Climate Change Canada</t>
  </si>
  <si>
    <t>https://publications.gc.ca/site/eng/9.922460/publication.html</t>
  </si>
  <si>
    <t>https://www.epa.gov/climateleadership/ghg-emission-factors-hub</t>
  </si>
  <si>
    <t>EPA - GHG Emissions Factors Hub</t>
  </si>
  <si>
    <t>Natural Gas (MWh) 天然气（MWh）</t>
  </si>
  <si>
    <t>LP Gas (MWh) 
液化石油气 （升）</t>
  </si>
  <si>
    <t>Country / Administrative region</t>
  </si>
  <si>
    <t>New South Wales</t>
  </si>
  <si>
    <t>Australian Capital Territory</t>
  </si>
  <si>
    <t>Victoria</t>
  </si>
  <si>
    <t>Queensland</t>
  </si>
  <si>
    <t>South Australia</t>
  </si>
  <si>
    <t>Western Australia</t>
  </si>
  <si>
    <t>SWIS - South West Insterconnected System</t>
  </si>
  <si>
    <t>European Environment Agency - EEA</t>
  </si>
  <si>
    <t>EU</t>
  </si>
  <si>
    <t xml:space="preserve">Europe </t>
  </si>
  <si>
    <t>Singapore</t>
  </si>
  <si>
    <t>PR Of China</t>
  </si>
  <si>
    <t>Country / Administrative Region</t>
  </si>
  <si>
    <t>Department of Climate Change, Energy, the Environment and Water</t>
  </si>
  <si>
    <t>https://www.dcceew.gov.au/climate-change/publications/national-greenhouse-accounts-factors</t>
  </si>
  <si>
    <t>UK Domestic</t>
  </si>
  <si>
    <t>UK Industry</t>
  </si>
  <si>
    <t>UK Commercial / Public Sector</t>
  </si>
  <si>
    <t>Department of Energy Security and Net Zero - DESNZ</t>
  </si>
  <si>
    <t>https://assets.publishing.service.gov.uk/media/6567994fcc1ec5000d8eef17/data-tables-1-19.xlsx</t>
  </si>
  <si>
    <t>HK Electric Company</t>
  </si>
  <si>
    <t>Central Electricity Authority</t>
  </si>
  <si>
    <t>Energy Market Authority</t>
  </si>
  <si>
    <t>Indonesia</t>
  </si>
  <si>
    <t>Japan</t>
  </si>
  <si>
    <t>https://unfccc.int/documents/461676</t>
  </si>
  <si>
    <t>UNFCCC Harmonized IFI Default Grid Factors</t>
  </si>
  <si>
    <t>UNFCCC - IFI - IND</t>
  </si>
  <si>
    <t>UNFCCC - IFI - JP</t>
  </si>
  <si>
    <t>UNFCCC - IFI - CH</t>
  </si>
  <si>
    <t>Argentina</t>
  </si>
  <si>
    <t>Brazil</t>
  </si>
  <si>
    <t>Thai Government Ministry of Energy – Energy Policy and Planning Office (EPPO)</t>
  </si>
  <si>
    <t>https://www.eppo.go.th/index.php/en/en-energystatistics/co2-statistic</t>
  </si>
  <si>
    <t>Thailand</t>
  </si>
  <si>
    <t>https://environment.govt.nz/assets/publications/climate-change/industrial-allocation-guide-to-data-collection-2023.pdf</t>
  </si>
  <si>
    <t>Ministry for the environment</t>
  </si>
  <si>
    <t>UNFCCC - IFI - AR</t>
  </si>
  <si>
    <t>UNFCCC - IFI - BR</t>
  </si>
  <si>
    <t>PRofChina</t>
  </si>
  <si>
    <t>HongKong</t>
  </si>
  <si>
    <t>NewZealand</t>
  </si>
  <si>
    <t>Gasoline (MWh) 汽油（MWh）</t>
  </si>
  <si>
    <t>Diesel (MWh) 
柴油（MWh）</t>
  </si>
  <si>
    <t>Ethanol (MWh)
乙醇（MWh）</t>
  </si>
  <si>
    <t>Biodiesel (MWh)
生物柴油（MWh）</t>
  </si>
  <si>
    <t>Energy source and unit
能源来源及单位</t>
  </si>
  <si>
    <t>Not required</t>
  </si>
  <si>
    <t>Please enter the % of renewable energy of the partial PPA</t>
  </si>
  <si>
    <r>
      <t xml:space="preserve">Renewable energy consumption (MWH)
</t>
    </r>
    <r>
      <rPr>
        <b/>
        <sz val="18"/>
        <rFont val="Arial"/>
        <family val="2"/>
      </rPr>
      <t>可再生能源消耗</t>
    </r>
  </si>
  <si>
    <r>
      <t xml:space="preserve">Non-renewable energy consumption (MWH)
</t>
    </r>
    <r>
      <rPr>
        <b/>
        <sz val="18"/>
        <rFont val="Arial"/>
        <family val="2"/>
      </rPr>
      <t>不可再生能源消耗</t>
    </r>
  </si>
  <si>
    <r>
      <t xml:space="preserve">Total energy consumption (MWH)
</t>
    </r>
    <r>
      <rPr>
        <b/>
        <sz val="18"/>
        <rFont val="Arial"/>
        <family val="2"/>
      </rPr>
      <t>能源消耗总量</t>
    </r>
  </si>
  <si>
    <t>N/A</t>
  </si>
  <si>
    <t>Country / Province / State / Region / Provider / Agency</t>
  </si>
  <si>
    <t>Country / Province / State / Region (For US see map on right) / Provider / Agency</t>
  </si>
  <si>
    <t>You can use other business activity metric that is not revenue, such as: tons of product, kilometers/miles, area, energy usage, etc.
您可以使用非收入的其他业务活动指标，例如：产品吨数、公里/英里、面积、能源使用量等。</t>
  </si>
  <si>
    <t>Electricity factor</t>
  </si>
  <si>
    <t>Electricity per region  电力 (kWh)</t>
  </si>
  <si>
    <t>Saudi Arabia</t>
  </si>
  <si>
    <t>UNFCCC - IFI - Saudi</t>
  </si>
  <si>
    <t>UNFCCC - IFI - Kenya</t>
  </si>
  <si>
    <t>SaudiArabia</t>
  </si>
  <si>
    <t>}</t>
  </si>
  <si>
    <t>Partial PPA (kWh %)</t>
  </si>
  <si>
    <t>Renewable electricity purchased (kWh) 
购买的可再生电力 (kWh)</t>
  </si>
  <si>
    <t>Non Renewable Electricity (MWh)
不可再生电力 (MWh)</t>
  </si>
  <si>
    <t>Continent
大陆</t>
  </si>
  <si>
    <t>Electricity factor's year *</t>
  </si>
  <si>
    <t>*Year the factor was published; for example, a row with the year "2024" is the factor published in 2024, for 2023 reporting data</t>
  </si>
  <si>
    <t>China</t>
  </si>
  <si>
    <t>Invoices发票</t>
  </si>
  <si>
    <t>Please enter the % in column U_x000D_
请在 U 列中输入 %</t>
  </si>
  <si>
    <t>Results for :(C7.30) Consumption of purchased or acquired electricity MWh  从不可再生能源购买或获得的电力消耗量 MWh</t>
  </si>
  <si>
    <t>(C7.30) Report your organization’s energy consumption totals (excluding feedstocks) in MWh.
（C7.30）请报告贵组织的能源消耗总量（原料除外），单位为MWh。</t>
  </si>
  <si>
    <t>(C7.6) Gross global Scope 1 emissions (metric tons CO2e) (C7.6）全球范围1总排放量（公吨CO2当量）</t>
  </si>
  <si>
    <t>(C7.7) What were your organization's gross global Scope 2 emissions in metric tons CO2e?
（C7.7）贵组织的全球范围2排放总量是多少公吨CO2当量？</t>
  </si>
  <si>
    <t>(C7.30) Consumption of self-generated non fuel renewable energy 自我生产的非燃料可再生能源消耗量</t>
  </si>
  <si>
    <r>
      <t>Notes:
*</t>
    </r>
    <r>
      <rPr>
        <b/>
        <sz val="12"/>
        <rFont val="Arial"/>
        <family val="2"/>
      </rPr>
      <t>This file is based on the following METHODOLOGIES (to be filled in the(C7.2)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*本文件基于以下方法（填写在CDP问卷的（C7.2）部分）：
</t>
    </r>
    <r>
      <rPr>
        <sz val="12"/>
        <rFont val="Arial"/>
        <family val="2"/>
      </rPr>
      <t xml:space="preserve">
-温室气体协议：范围2指南（温室气体协议公司标准修正案）
-温室气体议定书：企业会计和报告标准（修订版）
-温室气体议定书：范围2指南
</t>
    </r>
  </si>
  <si>
    <t>CDP C 7.26 Emissions allocation To Flex 
目标问题: C7.26 向FLEX分配排放量</t>
  </si>
  <si>
    <r>
      <t>(C7.26) Emissions in metric tons of CO</t>
    </r>
    <r>
      <rPr>
        <vertAlign val="subscript"/>
        <sz val="11"/>
        <color theme="1"/>
        <rFont val="Century Gothic"/>
        <family val="2"/>
      </rPr>
      <t>2</t>
    </r>
    <r>
      <rPr>
        <sz val="11"/>
        <color theme="1"/>
        <rFont val="Century Gothic"/>
        <family val="2"/>
      </rPr>
      <t>e
排放量（公吨CO2e）</t>
    </r>
  </si>
  <si>
    <t>(C7.53.1) Provide details of your absolute emissions target(s) and progress made against those targets.
（C7.53.1）请提供您的绝对排放目标和针对这些目标的进展的详情。</t>
  </si>
  <si>
    <t>Achieved &amp; Maintained 已实现并维护</t>
  </si>
  <si>
    <t>(C7.53.2) Provide details of your emissions intensity target(s) and progress made against those target(s).
（C7.53.2）请提供您的排放强度目标和针对这些目标的进展的详情。</t>
  </si>
  <si>
    <t>Please enter the % in column U
请在 U 列中输入 %</t>
  </si>
  <si>
    <t>Please make sure to select "Flex, Ltd" on the dropdown list at the beginning of the C7.26 section 
请确保在C7.26章节开头的下拉列表中选择  “Flex，Ltd”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</si>
</sst>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0_)"/>
    <numFmt numFmtId="168" formatCode="[$-F800]dddd\,\ mmmm\ dd\,\ yyyy"/>
    <numFmt numFmtId="169" formatCode="_-* #,##0_-;\-* #,##0_-;_-* &quot;-&quot;??_-;_-@_-"/>
    <numFmt numFmtId="170" formatCode="0.0000"/>
    <numFmt numFmtId="171" formatCode="0.000000000"/>
    <numFmt numFmtId="172" formatCode="0.000"/>
    <numFmt numFmtId="173" formatCode="#,##0.000"/>
    <numFmt numFmtId="174" formatCode="_(* #,##0.000_);_(* \(#,##0.000\);_(* &quot;-&quot;??_);_(@_)"/>
  </numFmts>
  <fonts count="114" x14ac:knownFonts="1">
    <font>
      <sz val="10"/>
      <name val="Arial"/>
      <family val="2"/>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color indexed="0"/>
      <name val="MS Sans Serif"/>
      <family val="2"/>
    </font>
    <font>
      <b/>
      <sz val="12"/>
      <name val="Arial"/>
      <family val="2"/>
    </font>
    <font>
      <b/>
      <i/>
      <sz val="16"/>
      <name val="Helv"/>
    </font>
    <font>
      <sz val="12"/>
      <name val="Arial"/>
      <family val="2"/>
    </font>
    <font>
      <sz val="10"/>
      <name val="Courier"/>
      <family val="3"/>
    </font>
    <font>
      <sz val="10"/>
      <color theme="1"/>
      <name val="Arial"/>
      <family val="2"/>
    </font>
    <font>
      <b/>
      <sz val="10"/>
      <name val="Arial"/>
      <family val="2"/>
    </font>
    <font>
      <sz val="10"/>
      <color theme="0"/>
      <name val="Arial"/>
      <family val="2"/>
    </font>
    <font>
      <b/>
      <sz val="18"/>
      <color theme="0"/>
      <name val="Arial"/>
      <family val="2"/>
    </font>
    <font>
      <b/>
      <sz val="11"/>
      <color theme="1"/>
      <name val="Arial"/>
      <family val="2"/>
    </font>
    <font>
      <b/>
      <sz val="10"/>
      <color theme="2"/>
      <name val="Arial"/>
      <family val="2"/>
    </font>
    <font>
      <sz val="11"/>
      <name val="Arial"/>
      <family val="2"/>
    </font>
    <font>
      <b/>
      <sz val="11"/>
      <color theme="0"/>
      <name val="Arial"/>
      <family val="2"/>
    </font>
    <font>
      <sz val="11"/>
      <color theme="1"/>
      <name val="Arial"/>
      <family val="2"/>
    </font>
    <font>
      <sz val="11"/>
      <color theme="3"/>
      <name val="Arial"/>
      <family val="2"/>
    </font>
    <font>
      <b/>
      <sz val="9"/>
      <color indexed="81"/>
      <name val="Tahoma"/>
      <family val="2"/>
    </font>
    <font>
      <sz val="9"/>
      <color indexed="81"/>
      <name val="Tahoma"/>
      <family val="2"/>
    </font>
    <font>
      <b/>
      <sz val="11"/>
      <color theme="3"/>
      <name val="Calibri"/>
      <family val="2"/>
      <scheme val="minor"/>
    </font>
    <font>
      <b/>
      <sz val="11"/>
      <color theme="0"/>
      <name val="Calibri"/>
      <family val="2"/>
      <scheme val="minor"/>
    </font>
    <font>
      <b/>
      <sz val="12"/>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u/>
      <sz val="10"/>
      <color theme="10"/>
      <name val="Arial"/>
      <family val="2"/>
    </font>
    <font>
      <sz val="14"/>
      <name val="Arial"/>
      <family val="2"/>
    </font>
    <font>
      <u/>
      <sz val="11"/>
      <color theme="10"/>
      <name val="Arial"/>
      <family val="2"/>
    </font>
    <font>
      <b/>
      <sz val="13"/>
      <color theme="0"/>
      <name val="Calibri"/>
      <family val="2"/>
      <scheme val="minor"/>
    </font>
    <font>
      <b/>
      <sz val="11"/>
      <color rgb="FFFFFFFF"/>
      <name val="Century Gothic"/>
      <family val="2"/>
    </font>
    <font>
      <sz val="11"/>
      <name val="Century Gothic"/>
      <family val="2"/>
    </font>
    <font>
      <sz val="10"/>
      <name val="Century Gothic"/>
      <family val="2"/>
    </font>
    <font>
      <sz val="10"/>
      <color rgb="FFFFFFFF"/>
      <name val="Century Gothic"/>
      <family val="2"/>
    </font>
    <font>
      <b/>
      <sz val="16"/>
      <color theme="0"/>
      <name val="Century Gothic"/>
      <family val="2"/>
    </font>
    <font>
      <sz val="11"/>
      <color theme="1"/>
      <name val="Century Gothic"/>
      <family val="2"/>
    </font>
    <font>
      <b/>
      <sz val="11"/>
      <color theme="1"/>
      <name val="Century Gothic"/>
      <family val="2"/>
    </font>
    <font>
      <b/>
      <sz val="10"/>
      <color theme="0"/>
      <name val="Century Gothic"/>
      <family val="2"/>
    </font>
    <font>
      <vertAlign val="subscript"/>
      <sz val="11"/>
      <color theme="1"/>
      <name val="Century Gothic"/>
      <family val="2"/>
    </font>
    <font>
      <b/>
      <sz val="10"/>
      <name val="Century Gothic"/>
      <family val="2"/>
    </font>
    <font>
      <sz val="12"/>
      <color rgb="FF000000"/>
      <name val="Century Gothic"/>
      <family val="2"/>
    </font>
    <font>
      <i/>
      <sz val="11"/>
      <color theme="1"/>
      <name val="Arial"/>
      <family val="2"/>
    </font>
    <font>
      <sz val="12"/>
      <color theme="3"/>
      <name val="Arial"/>
      <family val="2"/>
    </font>
    <font>
      <sz val="12"/>
      <color theme="1"/>
      <name val="Arial"/>
      <family val="2"/>
    </font>
    <font>
      <b/>
      <sz val="16"/>
      <color theme="0"/>
      <name val="Arial"/>
      <family val="2"/>
    </font>
    <font>
      <b/>
      <sz val="14"/>
      <name val="Arial"/>
      <family val="2"/>
    </font>
    <font>
      <sz val="18"/>
      <color theme="1"/>
      <name val="Arial"/>
      <family val="2"/>
    </font>
    <font>
      <b/>
      <sz val="14"/>
      <color theme="0"/>
      <name val="Arial"/>
      <family val="2"/>
    </font>
    <font>
      <b/>
      <sz val="12"/>
      <color theme="1"/>
      <name val="Arial"/>
      <family val="2"/>
    </font>
    <font>
      <b/>
      <sz val="8"/>
      <color theme="0"/>
      <name val="Century Gothic"/>
      <family val="2"/>
    </font>
    <font>
      <b/>
      <sz val="16"/>
      <color theme="1"/>
      <name val="Arial"/>
      <family val="2"/>
    </font>
    <font>
      <b/>
      <sz val="14"/>
      <name val="Century Gothic"/>
      <family val="2"/>
    </font>
    <font>
      <b/>
      <sz val="14"/>
      <color theme="0"/>
      <name val="Century Gothic"/>
      <family val="2"/>
    </font>
    <font>
      <b/>
      <sz val="18"/>
      <color theme="0"/>
      <name val="Century Gothic"/>
      <family val="2"/>
    </font>
    <font>
      <sz val="14"/>
      <color theme="0"/>
      <name val="Century Gothic"/>
      <family val="2"/>
    </font>
    <font>
      <sz val="14"/>
      <color theme="1"/>
      <name val="Arial"/>
      <family val="2"/>
    </font>
    <font>
      <sz val="14"/>
      <name val="Century Gothic"/>
      <family val="2"/>
    </font>
    <font>
      <sz val="16"/>
      <name val="Century Gothic"/>
      <family val="2"/>
    </font>
    <font>
      <b/>
      <sz val="16"/>
      <name val="Century Gothic"/>
      <family val="2"/>
    </font>
    <font>
      <b/>
      <sz val="12"/>
      <color theme="0"/>
      <name val="Arial"/>
      <family val="2"/>
    </font>
    <font>
      <sz val="12"/>
      <color rgb="FF000000"/>
      <name val="Arial"/>
      <family val="2"/>
    </font>
    <font>
      <b/>
      <sz val="14"/>
      <color theme="2"/>
      <name val="Arial"/>
      <family val="2"/>
    </font>
    <font>
      <b/>
      <sz val="11"/>
      <name val="Arial"/>
      <family val="2"/>
    </font>
    <font>
      <sz val="12"/>
      <name val="Segoe UI"/>
      <family val="2"/>
    </font>
    <font>
      <b/>
      <sz val="14"/>
      <color rgb="FF000000"/>
      <name val="Arial"/>
      <family val="2"/>
    </font>
    <font>
      <b/>
      <vertAlign val="subscript"/>
      <sz val="10"/>
      <name val="Arial"/>
      <family val="2"/>
    </font>
    <font>
      <sz val="10"/>
      <color rgb="FF0070C0"/>
      <name val="Arial"/>
      <family val="2"/>
    </font>
    <font>
      <b/>
      <sz val="10"/>
      <color rgb="FFFFFFFF"/>
      <name val="Century Gothic"/>
      <family val="2"/>
    </font>
    <font>
      <b/>
      <sz val="12"/>
      <color rgb="FF6A9A00"/>
      <name val="Arial"/>
      <family val="2"/>
    </font>
    <font>
      <b/>
      <sz val="10"/>
      <color rgb="FF00B050"/>
      <name val="Century Gothic"/>
      <family val="2"/>
    </font>
    <font>
      <b/>
      <sz val="10"/>
      <color theme="1"/>
      <name val="Century Gothic"/>
      <family val="2"/>
    </font>
    <font>
      <sz val="10"/>
      <color rgb="FF333333"/>
      <name val="Century Gothic"/>
      <family val="2"/>
    </font>
    <font>
      <b/>
      <sz val="16"/>
      <name val="Arial"/>
      <family val="2"/>
    </font>
    <font>
      <b/>
      <sz val="12"/>
      <color rgb="FFFFFFFF"/>
      <name val="Century Gothic"/>
      <family val="2"/>
    </font>
    <font>
      <b/>
      <sz val="14"/>
      <color theme="1"/>
      <name val="Arial"/>
      <family val="2"/>
    </font>
    <font>
      <b/>
      <sz val="11"/>
      <color theme="0"/>
      <name val="Century Gothic"/>
      <family val="2"/>
    </font>
    <font>
      <u/>
      <sz val="11"/>
      <color theme="10"/>
      <name val="Calibri"/>
      <family val="2"/>
      <scheme val="minor"/>
    </font>
    <font>
      <b/>
      <u/>
      <sz val="11"/>
      <color theme="10"/>
      <name val="Century Gothic"/>
      <family val="2"/>
    </font>
    <font>
      <b/>
      <u/>
      <sz val="11"/>
      <color theme="10"/>
      <name val="Calibri"/>
      <family val="2"/>
      <scheme val="minor"/>
    </font>
    <font>
      <b/>
      <sz val="26"/>
      <color theme="1"/>
      <name val="Arial"/>
      <family val="2"/>
    </font>
    <font>
      <b/>
      <sz val="10"/>
      <color theme="0"/>
      <name val="Arial"/>
      <family val="2"/>
    </font>
    <font>
      <b/>
      <sz val="18"/>
      <name val="Arial"/>
      <family val="2"/>
    </font>
    <font>
      <b/>
      <sz val="20"/>
      <color theme="1"/>
      <name val="Arial"/>
      <family val="2"/>
    </font>
    <font>
      <b/>
      <sz val="10"/>
      <color theme="6"/>
      <name val="Arial"/>
      <family val="2"/>
    </font>
    <font>
      <sz val="10"/>
      <color theme="6"/>
      <name val="Arial"/>
      <family val="2"/>
    </font>
    <font>
      <sz val="10"/>
      <color rgb="FFFFFF00"/>
      <name val="Arial"/>
      <family val="2"/>
    </font>
    <font>
      <b/>
      <sz val="10"/>
      <color rgb="FFE9F8FD"/>
      <name val="Arial"/>
      <family val="2"/>
    </font>
    <font>
      <sz val="10"/>
      <color rgb="FFE9F8FD"/>
      <name val="Arial"/>
      <family val="2"/>
    </font>
    <font>
      <b/>
      <sz val="18"/>
      <color theme="1"/>
      <name val="Arial"/>
      <family val="2"/>
    </font>
    <font>
      <sz val="10"/>
      <color theme="0" tint="-0.14999847407452621"/>
      <name val="Century Gothic"/>
      <family val="2"/>
    </font>
    <font>
      <sz val="10"/>
      <color theme="0" tint="-0.14999847407452621"/>
      <name val="Arial"/>
      <family val="2"/>
    </font>
    <font>
      <b/>
      <i/>
      <sz val="20"/>
      <color theme="1"/>
      <name val="Arial"/>
      <family val="2"/>
    </font>
    <font>
      <sz val="10"/>
      <color rgb="FFE4E4E4"/>
      <name val="Century Gothic"/>
      <family val="2"/>
    </font>
    <font>
      <b/>
      <sz val="10"/>
      <color rgb="FFE4E4E4"/>
      <name val="Century Gothic"/>
      <family val="2"/>
    </font>
    <font>
      <b/>
      <sz val="12"/>
      <color rgb="FF000000"/>
      <name val="Arial"/>
      <family val="2"/>
    </font>
    <font>
      <sz val="12"/>
      <color theme="0" tint="-0.14999847407452621"/>
      <name val="Arial"/>
      <family val="2"/>
    </font>
    <font>
      <b/>
      <sz val="8"/>
      <color rgb="FF82246F"/>
      <name val="Arial"/>
      <family val="2"/>
    </font>
    <font>
      <sz val="10"/>
      <color theme="0" tint="-4.9989318521683403E-2"/>
      <name val="Arial"/>
      <family val="2"/>
    </font>
    <font>
      <sz val="11"/>
      <color theme="3" tint="0.79998168889431442"/>
      <name val="Arial"/>
      <family val="2"/>
    </font>
    <font>
      <sz val="12"/>
      <color theme="3" tint="0.79998168889431442"/>
      <name val="Arial"/>
      <family val="2"/>
    </font>
    <font>
      <sz val="10"/>
      <color rgb="FFFF0000"/>
      <name val="Arial"/>
      <family val="2"/>
    </font>
    <font>
      <sz val="10"/>
      <color rgb="FFFF0000"/>
      <name val="Century Gothic"/>
      <family val="2"/>
    </font>
    <font>
      <sz val="16"/>
      <color theme="1"/>
      <name val="Arial"/>
      <family val="2"/>
    </font>
  </fonts>
  <fills count="4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patternFill>
    </fill>
    <fill>
      <patternFill patternType="solid">
        <fgColor theme="4" tint="0.79998168889431442"/>
        <bgColor indexed="65"/>
      </patternFill>
    </fill>
    <fill>
      <patternFill patternType="solid">
        <fgColor rgb="FF000000"/>
        <bgColor indexed="64"/>
      </patternFill>
    </fill>
    <fill>
      <patternFill patternType="solid">
        <fgColor theme="7"/>
        <bgColor indexed="64"/>
      </patternFill>
    </fill>
    <fill>
      <patternFill patternType="solid">
        <fgColor rgb="FF6A9A00"/>
        <bgColor indexed="64"/>
      </patternFill>
    </fill>
    <fill>
      <patternFill patternType="solid">
        <fgColor rgb="FFF3FFD9"/>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5386"/>
        <bgColor indexed="64"/>
      </patternFill>
    </fill>
    <fill>
      <patternFill patternType="solid">
        <fgColor rgb="FFE7E9ED"/>
        <bgColor indexed="64"/>
      </patternFill>
    </fill>
    <fill>
      <patternFill patternType="solid">
        <fgColor rgb="FF00B0F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6432"/>
        <bgColor indexed="64"/>
      </patternFill>
    </fill>
    <fill>
      <patternFill patternType="solid">
        <fgColor rgb="FF82BC00"/>
        <bgColor indexed="64"/>
      </patternFill>
    </fill>
    <fill>
      <patternFill patternType="solid">
        <fgColor rgb="FF009A4D"/>
        <bgColor indexed="64"/>
      </patternFill>
    </fill>
    <fill>
      <patternFill patternType="solid">
        <fgColor rgb="FFEBFFBD"/>
        <bgColor indexed="64"/>
      </patternFill>
    </fill>
    <fill>
      <patternFill patternType="solid">
        <fgColor rgb="FFD5FFEA"/>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9BEC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E9F8FD"/>
        <bgColor indexed="64"/>
      </patternFill>
    </fill>
    <fill>
      <patternFill patternType="solid">
        <fgColor rgb="FFFFFEE1"/>
        <bgColor indexed="64"/>
      </patternFill>
    </fill>
    <fill>
      <patternFill patternType="solid">
        <fgColor indexed="9"/>
        <bgColor indexed="64"/>
      </patternFill>
    </fill>
    <fill>
      <patternFill patternType="solid">
        <fgColor rgb="FFBA257D"/>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3366FF"/>
        <bgColor indexed="64"/>
      </patternFill>
    </fill>
    <fill>
      <patternFill patternType="solid">
        <fgColor theme="9" tint="-0.249977111117893"/>
        <bgColor indexed="64"/>
      </patternFill>
    </fill>
  </fills>
  <borders count="11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rgb="FF6A9A00"/>
      </left>
      <right style="dotted">
        <color rgb="FF6A9A00"/>
      </right>
      <top/>
      <bottom style="dotted">
        <color rgb="FF6A9A00"/>
      </bottom>
      <diagonal/>
    </border>
    <border>
      <left/>
      <right/>
      <top style="thick">
        <color rgb="FF6A9A00"/>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dotted">
        <color rgb="FF6A9A00"/>
      </left>
      <right style="dotted">
        <color rgb="FF6A9A00"/>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medium">
        <color theme="6"/>
      </left>
      <right style="medium">
        <color theme="6"/>
      </right>
      <top style="medium">
        <color theme="6"/>
      </top>
      <bottom style="medium">
        <color theme="6"/>
      </bottom>
      <diagonal/>
    </border>
    <border>
      <left style="medium">
        <color theme="5"/>
      </left>
      <right style="medium">
        <color theme="5"/>
      </right>
      <top style="medium">
        <color theme="5"/>
      </top>
      <bottom style="medium">
        <color theme="5"/>
      </bottom>
      <diagonal/>
    </border>
    <border>
      <left/>
      <right/>
      <top/>
      <bottom style="medium">
        <color rgb="FF6A9A00"/>
      </bottom>
      <diagonal/>
    </border>
    <border>
      <left/>
      <right/>
      <top style="thin">
        <color theme="0" tint="-0.249977111117893"/>
      </top>
      <bottom style="medium">
        <color rgb="FF6A9A00"/>
      </bottom>
      <diagonal/>
    </border>
    <border>
      <left/>
      <right style="dotted">
        <color rgb="FF6A9A00"/>
      </right>
      <top/>
      <bottom/>
      <diagonal/>
    </border>
    <border>
      <left style="dotted">
        <color rgb="FF6A9A00"/>
      </left>
      <right style="dotted">
        <color rgb="FF6A9A00"/>
      </right>
      <top/>
      <bottom/>
      <diagonal/>
    </border>
    <border>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diagonal/>
    </border>
    <border>
      <left/>
      <right style="dotted">
        <color rgb="FF6A9A00"/>
      </right>
      <top style="dotted">
        <color rgb="FF6A9A00"/>
      </top>
      <bottom/>
      <diagonal/>
    </border>
    <border>
      <left/>
      <right style="dashed">
        <color rgb="FF6A9A00"/>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medium">
        <color theme="7"/>
      </left>
      <right style="medium">
        <color theme="7"/>
      </right>
      <top style="medium">
        <color theme="7"/>
      </top>
      <bottom style="medium">
        <color theme="7"/>
      </bottom>
      <diagonal/>
    </border>
    <border>
      <left style="thin">
        <color theme="0"/>
      </left>
      <right/>
      <top style="thin">
        <color theme="0"/>
      </top>
      <bottom style="thin">
        <color theme="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left>
      <right/>
      <top/>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style="thick">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style="dotted">
        <color rgb="FF6A9A00"/>
      </left>
      <right style="dotted">
        <color rgb="FF6A9A00"/>
      </right>
      <top style="thin">
        <color theme="0" tint="-0.249977111117893"/>
      </top>
      <bottom style="thin">
        <color rgb="FF00B050"/>
      </bottom>
      <diagonal/>
    </border>
    <border>
      <left style="dotted">
        <color rgb="FF6A9A00"/>
      </left>
      <right style="dashed">
        <color rgb="FF6A9A00"/>
      </right>
      <top/>
      <bottom style="thin">
        <color rgb="FF00B050"/>
      </bottom>
      <diagonal/>
    </border>
    <border>
      <left/>
      <right/>
      <top/>
      <bottom style="thin">
        <color rgb="FF00B050"/>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theme="0" tint="-0.249977111117893"/>
      </right>
      <top/>
      <bottom style="thin">
        <color theme="0" tint="-0.249977111117893"/>
      </bottom>
      <diagonal/>
    </border>
    <border>
      <left style="dashed">
        <color rgb="FF6A9A00"/>
      </left>
      <right style="dashed">
        <color rgb="FF6A9A00"/>
      </right>
      <top/>
      <bottom style="thin">
        <color theme="0" tint="-0.249977111117893"/>
      </bottom>
      <diagonal/>
    </border>
    <border>
      <left/>
      <right/>
      <top/>
      <bottom style="thin">
        <color theme="0"/>
      </bottom>
      <diagonal/>
    </border>
    <border>
      <left/>
      <right style="thin">
        <color theme="0"/>
      </right>
      <top/>
      <bottom style="thin">
        <color theme="0"/>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top style="dotted">
        <color rgb="FF6A9A00"/>
      </top>
      <bottom/>
      <diagonal/>
    </border>
    <border>
      <left/>
      <right style="thin">
        <color indexed="64"/>
      </right>
      <top style="thin">
        <color indexed="64"/>
      </top>
      <bottom/>
      <diagonal/>
    </border>
    <border>
      <left/>
      <right/>
      <top style="thin">
        <color theme="0" tint="-0.249977111117893"/>
      </top>
      <bottom/>
      <diagonal/>
    </border>
    <border>
      <left/>
      <right/>
      <top style="thin">
        <color indexed="64"/>
      </top>
      <bottom/>
      <diagonal/>
    </border>
    <border>
      <left style="dotted">
        <color rgb="FF6A9A00"/>
      </left>
      <right/>
      <top/>
      <bottom style="thin">
        <color theme="0" tint="-0.249977111117893"/>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dotted">
        <color rgb="FF6A9A00"/>
      </left>
      <right style="dotted">
        <color rgb="FF6A9A00"/>
      </right>
      <top style="thin">
        <color theme="0" tint="-0.249977111117893"/>
      </top>
      <bottom style="thin">
        <color indexed="64"/>
      </bottom>
      <diagonal/>
    </border>
  </borders>
  <cellStyleXfs count="37">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38" fontId="11"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0" fontId="13" fillId="0" borderId="0" applyNumberFormat="0" applyFill="0" applyBorder="0" applyAlignment="0" applyProtection="0"/>
    <xf numFmtId="0" fontId="13" fillId="0" borderId="0" applyNumberFormat="0" applyFill="0" applyBorder="0" applyAlignment="0" applyProtection="0"/>
    <xf numFmtId="10" fontId="11" fillId="3" borderId="3" applyNumberFormat="0" applyBorder="0" applyAlignment="0" applyProtection="0"/>
    <xf numFmtId="167" fontId="15" fillId="0" borderId="0"/>
    <xf numFmtId="0" fontId="12" fillId="0" borderId="0"/>
    <xf numFmtId="0" fontId="16" fillId="0" borderId="0"/>
    <xf numFmtId="0"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0" fontId="12" fillId="0" borderId="0" applyFont="0" applyFill="0" applyBorder="0" applyAlignment="0" applyProtection="0"/>
    <xf numFmtId="0" fontId="13" fillId="0" borderId="0" applyNumberFormat="0" applyFill="0" applyBorder="0" applyAlignment="0" applyProtection="0"/>
    <xf numFmtId="0" fontId="17" fillId="0" borderId="0"/>
    <xf numFmtId="0" fontId="20" fillId="4" borderId="0" applyNumberFormat="0" applyBorder="0" applyAlignment="0" applyProtection="0"/>
    <xf numFmtId="0" fontId="18" fillId="5" borderId="0" applyNumberFormat="0" applyBorder="0" applyAlignment="0" applyProtection="0"/>
    <xf numFmtId="0" fontId="9" fillId="0" borderId="0"/>
    <xf numFmtId="0" fontId="9"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0" fontId="18" fillId="0" borderId="0"/>
    <xf numFmtId="0" fontId="2" fillId="0" borderId="0"/>
    <xf numFmtId="0" fontId="87" fillId="0" borderId="0" applyNumberFormat="0" applyFill="0" applyBorder="0" applyAlignment="0" applyProtection="0"/>
    <xf numFmtId="0" fontId="1" fillId="0" borderId="0"/>
  </cellStyleXfs>
  <cellXfs count="519">
    <xf numFmtId="0" fontId="0" fillId="0" borderId="0" xfId="0"/>
    <xf numFmtId="0" fontId="8" fillId="0" borderId="0" xfId="23" applyProtection="1">
      <protection locked="0"/>
    </xf>
    <xf numFmtId="0" fontId="31" fillId="10" borderId="9" xfId="23" applyFont="1" applyFill="1" applyBorder="1" applyAlignment="1">
      <alignment horizontal="center" vertical="center" wrapText="1"/>
    </xf>
    <xf numFmtId="0" fontId="8" fillId="0" borderId="0" xfId="23"/>
    <xf numFmtId="0" fontId="33" fillId="0" borderId="10" xfId="23" applyFont="1" applyBorder="1" applyAlignment="1" applyProtection="1">
      <alignment horizontal="left"/>
      <protection locked="0"/>
    </xf>
    <xf numFmtId="0" fontId="34" fillId="0" borderId="10" xfId="23" applyFont="1" applyBorder="1" applyProtection="1">
      <protection locked="0"/>
    </xf>
    <xf numFmtId="0" fontId="8" fillId="0" borderId="9" xfId="23" applyBorder="1" applyAlignment="1" applyProtection="1">
      <alignment horizontal="center" vertical="center"/>
      <protection locked="0"/>
    </xf>
    <xf numFmtId="17" fontId="8" fillId="0" borderId="9" xfId="23" applyNumberFormat="1" applyBorder="1" applyAlignment="1">
      <alignment horizontal="center" vertical="center"/>
    </xf>
    <xf numFmtId="0" fontId="8" fillId="0" borderId="9" xfId="23" applyBorder="1" applyAlignment="1" applyProtection="1">
      <alignment horizontal="left" vertical="center"/>
      <protection locked="0"/>
    </xf>
    <xf numFmtId="0" fontId="34" fillId="15" borderId="9" xfId="23" applyFont="1" applyFill="1" applyBorder="1" applyAlignment="1">
      <alignment horizontal="center" vertical="center"/>
    </xf>
    <xf numFmtId="44" fontId="8" fillId="0" borderId="9" xfId="24" applyFont="1" applyBorder="1" applyAlignment="1" applyProtection="1">
      <alignment horizontal="center" vertical="center"/>
      <protection locked="0"/>
    </xf>
    <xf numFmtId="44" fontId="34" fillId="15" borderId="9" xfId="24" applyFont="1" applyFill="1" applyBorder="1" applyAlignment="1" applyProtection="1">
      <alignment horizontal="center" vertical="center"/>
    </xf>
    <xf numFmtId="0" fontId="8" fillId="0" borderId="9" xfId="23" applyBorder="1" applyAlignment="1" applyProtection="1">
      <alignment horizontal="center" vertical="center" wrapText="1"/>
      <protection locked="0"/>
    </xf>
    <xf numFmtId="0" fontId="35" fillId="0" borderId="9" xfId="23" applyFont="1" applyBorder="1" applyAlignment="1">
      <alignment horizontal="center" vertical="center" wrapText="1"/>
    </xf>
    <xf numFmtId="169" fontId="35" fillId="16" borderId="9" xfId="25" applyNumberFormat="1" applyFont="1" applyFill="1" applyBorder="1" applyAlignment="1" applyProtection="1">
      <alignment horizontal="center" vertical="center"/>
    </xf>
    <xf numFmtId="44" fontId="8" fillId="13" borderId="9" xfId="24" applyFont="1" applyFill="1" applyBorder="1" applyAlignment="1" applyProtection="1">
      <alignment horizontal="center" vertical="center"/>
    </xf>
    <xf numFmtId="0" fontId="8" fillId="0" borderId="0" xfId="23" applyAlignment="1">
      <alignment vertical="center" wrapText="1"/>
    </xf>
    <xf numFmtId="0" fontId="30" fillId="0" borderId="0" xfId="23" applyFont="1"/>
    <xf numFmtId="0" fontId="8" fillId="0" borderId="0" xfId="23" applyAlignment="1" applyProtection="1">
      <alignment vertical="center" wrapText="1"/>
      <protection locked="0"/>
    </xf>
    <xf numFmtId="0" fontId="30" fillId="0" borderId="0" xfId="23" applyFont="1" applyProtection="1">
      <protection locked="0"/>
    </xf>
    <xf numFmtId="169" fontId="30" fillId="0" borderId="0" xfId="23" applyNumberFormat="1" applyFont="1"/>
    <xf numFmtId="0" fontId="8" fillId="0" borderId="14" xfId="23" applyBorder="1" applyProtection="1">
      <protection locked="0"/>
    </xf>
    <xf numFmtId="44" fontId="30" fillId="0" borderId="0" xfId="23" applyNumberFormat="1" applyFont="1" applyAlignment="1">
      <alignment vertical="center"/>
    </xf>
    <xf numFmtId="0" fontId="19" fillId="0" borderId="10" xfId="23" applyFont="1" applyBorder="1" applyAlignment="1" applyProtection="1">
      <alignment horizontal="left"/>
      <protection locked="0"/>
    </xf>
    <xf numFmtId="0" fontId="35" fillId="0" borderId="9" xfId="23" applyFont="1" applyBorder="1" applyAlignment="1" applyProtection="1">
      <alignment horizontal="center" vertical="center" wrapText="1"/>
      <protection locked="0"/>
    </xf>
    <xf numFmtId="0" fontId="8" fillId="0" borderId="0" xfId="23" applyAlignment="1" applyProtection="1">
      <alignment horizontal="center"/>
      <protection locked="0"/>
    </xf>
    <xf numFmtId="0" fontId="8" fillId="0" borderId="11" xfId="23" applyBorder="1" applyProtection="1">
      <protection locked="0"/>
    </xf>
    <xf numFmtId="0" fontId="8" fillId="0" borderId="0" xfId="23" applyAlignment="1">
      <alignment horizontal="left" vertical="center" wrapText="1"/>
    </xf>
    <xf numFmtId="0" fontId="8" fillId="0" borderId="12" xfId="23" applyBorder="1" applyProtection="1">
      <protection locked="0"/>
    </xf>
    <xf numFmtId="0" fontId="8" fillId="0" borderId="13" xfId="23" applyBorder="1" applyProtection="1">
      <protection locked="0"/>
    </xf>
    <xf numFmtId="0" fontId="8" fillId="0" borderId="0" xfId="23" applyAlignment="1">
      <alignment vertical="center"/>
    </xf>
    <xf numFmtId="0" fontId="8" fillId="0" borderId="0" xfId="23" applyAlignment="1" applyProtection="1">
      <alignment vertical="center"/>
      <protection locked="0"/>
    </xf>
    <xf numFmtId="0" fontId="34" fillId="0" borderId="10" xfId="23" applyFont="1" applyBorder="1" applyAlignment="1" applyProtection="1">
      <alignment horizontal="left"/>
      <protection locked="0"/>
    </xf>
    <xf numFmtId="0" fontId="0" fillId="0" borderId="0" xfId="0" applyAlignment="1">
      <alignment wrapText="1"/>
    </xf>
    <xf numFmtId="0" fontId="34" fillId="0" borderId="0" xfId="0" applyFont="1"/>
    <xf numFmtId="0" fontId="34" fillId="0" borderId="0" xfId="0" applyFont="1" applyAlignment="1">
      <alignment wrapText="1"/>
    </xf>
    <xf numFmtId="0" fontId="37" fillId="0" borderId="0" xfId="26"/>
    <xf numFmtId="0" fontId="38" fillId="0" borderId="0" xfId="0" applyFont="1"/>
    <xf numFmtId="0" fontId="24" fillId="0" borderId="0" xfId="0" applyFont="1"/>
    <xf numFmtId="0" fontId="39" fillId="0" borderId="0" xfId="26" applyFont="1"/>
    <xf numFmtId="0" fontId="34" fillId="0" borderId="20" xfId="0" applyFont="1" applyBorder="1" applyAlignment="1">
      <alignment vertical="center" wrapText="1"/>
    </xf>
    <xf numFmtId="0" fontId="34" fillId="0" borderId="22" xfId="0" applyFont="1" applyBorder="1" applyAlignment="1">
      <alignment wrapText="1"/>
    </xf>
    <xf numFmtId="0" fontId="34" fillId="0" borderId="17" xfId="0" applyFont="1" applyBorder="1" applyAlignment="1">
      <alignment wrapText="1"/>
    </xf>
    <xf numFmtId="0" fontId="34" fillId="0" borderId="17" xfId="0" applyFont="1" applyBorder="1" applyAlignment="1">
      <alignment vertical="center" wrapText="1"/>
    </xf>
    <xf numFmtId="0" fontId="34" fillId="0" borderId="19" xfId="0" applyFont="1" applyBorder="1" applyAlignment="1">
      <alignment wrapText="1"/>
    </xf>
    <xf numFmtId="0" fontId="34" fillId="0" borderId="4" xfId="0" applyFont="1" applyBorder="1" applyAlignment="1">
      <alignment wrapText="1"/>
    </xf>
    <xf numFmtId="0" fontId="34" fillId="0" borderId="20" xfId="0" applyFont="1" applyBorder="1" applyAlignment="1">
      <alignment wrapText="1"/>
    </xf>
    <xf numFmtId="168" fontId="31" fillId="7" borderId="0" xfId="0" applyNumberFormat="1" applyFont="1" applyFill="1" applyAlignment="1" applyProtection="1">
      <alignment vertical="center"/>
      <protection locked="0"/>
    </xf>
    <xf numFmtId="0" fontId="7" fillId="0" borderId="9" xfId="23" applyFont="1" applyBorder="1" applyAlignment="1" applyProtection="1">
      <alignment horizontal="left" vertical="center"/>
      <protection locked="0"/>
    </xf>
    <xf numFmtId="0" fontId="6" fillId="0" borderId="9" xfId="23" applyFont="1" applyBorder="1" applyAlignment="1" applyProtection="1">
      <alignment horizontal="left" vertical="center"/>
      <protection locked="0"/>
    </xf>
    <xf numFmtId="0" fontId="5" fillId="0" borderId="0" xfId="27" applyAlignment="1" applyProtection="1">
      <alignment horizontal="left" vertical="center"/>
      <protection locked="0"/>
    </xf>
    <xf numFmtId="0" fontId="5" fillId="0" borderId="0" xfId="27" applyProtection="1">
      <protection locked="0"/>
    </xf>
    <xf numFmtId="0" fontId="31" fillId="10" borderId="9" xfId="27" applyFont="1" applyFill="1" applyBorder="1" applyAlignment="1">
      <alignment horizontal="center" vertical="center" wrapText="1"/>
    </xf>
    <xf numFmtId="0" fontId="31" fillId="11" borderId="9" xfId="27" applyFont="1" applyFill="1" applyBorder="1" applyAlignment="1">
      <alignment horizontal="center" vertical="center" wrapText="1"/>
    </xf>
    <xf numFmtId="0" fontId="31" fillId="12" borderId="9" xfId="27" applyFont="1" applyFill="1" applyBorder="1" applyAlignment="1">
      <alignment horizontal="center" vertical="center" wrapText="1"/>
    </xf>
    <xf numFmtId="0" fontId="31" fillId="7" borderId="9" xfId="27" applyFont="1" applyFill="1" applyBorder="1" applyAlignment="1">
      <alignment horizontal="center" vertical="center" wrapText="1"/>
    </xf>
    <xf numFmtId="0" fontId="31" fillId="13" borderId="9" xfId="27" applyFont="1" applyFill="1" applyBorder="1" applyAlignment="1">
      <alignment horizontal="center" vertical="center" wrapText="1"/>
    </xf>
    <xf numFmtId="0" fontId="32" fillId="10" borderId="0" xfId="27" applyFont="1" applyFill="1" applyAlignment="1">
      <alignment horizontal="center" vertical="center" wrapText="1"/>
    </xf>
    <xf numFmtId="0" fontId="31" fillId="14" borderId="9" xfId="27" applyFont="1" applyFill="1" applyBorder="1" applyAlignment="1">
      <alignment horizontal="center" vertical="center" wrapText="1"/>
    </xf>
    <xf numFmtId="0" fontId="5" fillId="0" borderId="0" xfId="27"/>
    <xf numFmtId="0" fontId="33" fillId="0" borderId="10" xfId="27" applyFont="1" applyBorder="1" applyAlignment="1" applyProtection="1">
      <alignment horizontal="left"/>
      <protection locked="0"/>
    </xf>
    <xf numFmtId="0" fontId="34" fillId="0" borderId="10" xfId="27" applyFont="1" applyBorder="1" applyProtection="1">
      <protection locked="0"/>
    </xf>
    <xf numFmtId="0" fontId="5" fillId="0" borderId="9" xfId="27" applyBorder="1" applyAlignment="1" applyProtection="1">
      <alignment horizontal="center" vertical="center"/>
      <protection locked="0"/>
    </xf>
    <xf numFmtId="17" fontId="5" fillId="0" borderId="9" xfId="27" applyNumberFormat="1" applyBorder="1" applyAlignment="1">
      <alignment horizontal="center" vertical="center"/>
    </xf>
    <xf numFmtId="0" fontId="5" fillId="0" borderId="9" xfId="27" applyBorder="1" applyAlignment="1" applyProtection="1">
      <alignment horizontal="left" vertical="center"/>
      <protection locked="0"/>
    </xf>
    <xf numFmtId="0" fontId="34" fillId="15" borderId="9" xfId="27" applyFont="1" applyFill="1" applyBorder="1" applyAlignment="1">
      <alignment horizontal="center" vertical="center"/>
    </xf>
    <xf numFmtId="44" fontId="34" fillId="0" borderId="9" xfId="28" applyFont="1" applyBorder="1" applyAlignment="1" applyProtection="1">
      <alignment horizontal="center" vertical="center"/>
      <protection locked="0"/>
    </xf>
    <xf numFmtId="44" fontId="34" fillId="15" borderId="9" xfId="28" applyFont="1" applyFill="1" applyBorder="1" applyAlignment="1" applyProtection="1">
      <alignment horizontal="center" vertical="center"/>
    </xf>
    <xf numFmtId="0" fontId="36" fillId="15" borderId="9" xfId="27" applyFont="1" applyFill="1" applyBorder="1" applyAlignment="1">
      <alignment horizontal="center" vertical="center"/>
    </xf>
    <xf numFmtId="44" fontId="5" fillId="0" borderId="9" xfId="28" applyFont="1" applyBorder="1" applyAlignment="1" applyProtection="1">
      <alignment horizontal="center" vertical="center"/>
      <protection locked="0"/>
    </xf>
    <xf numFmtId="0" fontId="5" fillId="0" borderId="9" xfId="27" applyBorder="1" applyAlignment="1" applyProtection="1">
      <alignment horizontal="center" vertical="center" wrapText="1"/>
      <protection locked="0"/>
    </xf>
    <xf numFmtId="0" fontId="35" fillId="0" borderId="9" xfId="27" applyFont="1" applyBorder="1" applyAlignment="1">
      <alignment horizontal="center" vertical="center" wrapText="1"/>
    </xf>
    <xf numFmtId="169" fontId="35" fillId="16" borderId="9" xfId="29" applyNumberFormat="1" applyFont="1" applyFill="1" applyBorder="1" applyAlignment="1" applyProtection="1">
      <alignment horizontal="center" vertical="center"/>
    </xf>
    <xf numFmtId="44" fontId="5" fillId="13" borderId="9" xfId="28" applyFont="1" applyFill="1" applyBorder="1" applyAlignment="1" applyProtection="1">
      <alignment horizontal="center" vertical="center"/>
    </xf>
    <xf numFmtId="0" fontId="5" fillId="0" borderId="11" xfId="27" applyBorder="1"/>
    <xf numFmtId="0" fontId="5" fillId="0" borderId="0" xfId="27" applyAlignment="1">
      <alignment vertical="center" wrapText="1"/>
    </xf>
    <xf numFmtId="0" fontId="30" fillId="0" borderId="0" xfId="27" applyFont="1"/>
    <xf numFmtId="0" fontId="5" fillId="0" borderId="0" xfId="27" applyAlignment="1" applyProtection="1">
      <alignment vertical="center" wrapText="1"/>
      <protection locked="0"/>
    </xf>
    <xf numFmtId="0" fontId="30" fillId="0" borderId="0" xfId="27" applyFont="1" applyProtection="1">
      <protection locked="0"/>
    </xf>
    <xf numFmtId="0" fontId="5" fillId="0" borderId="12" xfId="27" applyBorder="1"/>
    <xf numFmtId="0" fontId="5" fillId="0" borderId="13" xfId="27" applyBorder="1"/>
    <xf numFmtId="169" fontId="30" fillId="0" borderId="0" xfId="27" applyNumberFormat="1" applyFont="1"/>
    <xf numFmtId="0" fontId="5" fillId="0" borderId="14" xfId="27" applyBorder="1" applyProtection="1">
      <protection locked="0"/>
    </xf>
    <xf numFmtId="44" fontId="30" fillId="0" borderId="0" xfId="27" applyNumberFormat="1" applyFont="1" applyAlignment="1">
      <alignment vertical="center"/>
    </xf>
    <xf numFmtId="0" fontId="19" fillId="0" borderId="10" xfId="27" applyFont="1" applyBorder="1" applyAlignment="1" applyProtection="1">
      <alignment horizontal="left"/>
      <protection locked="0"/>
    </xf>
    <xf numFmtId="0" fontId="0" fillId="0" borderId="9" xfId="0" applyBorder="1" applyAlignment="1" applyProtection="1">
      <alignment horizontal="center" vertical="center"/>
      <protection locked="0"/>
    </xf>
    <xf numFmtId="0" fontId="0" fillId="0" borderId="9" xfId="0" applyBorder="1" applyAlignment="1">
      <alignment horizontal="center" vertical="center"/>
    </xf>
    <xf numFmtId="0" fontId="0" fillId="0" borderId="9" xfId="0" applyBorder="1" applyAlignment="1" applyProtection="1">
      <alignment horizontal="left" vertical="center"/>
      <protection locked="0"/>
    </xf>
    <xf numFmtId="0" fontId="34" fillId="15" borderId="9" xfId="0" applyFont="1" applyFill="1" applyBorder="1" applyAlignment="1">
      <alignment horizontal="center" vertical="center"/>
    </xf>
    <xf numFmtId="0" fontId="35" fillId="0" borderId="9" xfId="27" applyFont="1" applyBorder="1" applyAlignment="1" applyProtection="1">
      <alignment horizontal="center" vertical="center" wrapText="1"/>
      <protection locked="0"/>
    </xf>
    <xf numFmtId="0" fontId="5" fillId="0" borderId="0" xfId="27" applyAlignment="1" applyProtection="1">
      <alignment horizontal="center"/>
      <protection locked="0"/>
    </xf>
    <xf numFmtId="0" fontId="5" fillId="0" borderId="11" xfId="27" applyBorder="1" applyProtection="1">
      <protection locked="0"/>
    </xf>
    <xf numFmtId="0" fontId="5" fillId="0" borderId="12" xfId="27" applyBorder="1" applyProtection="1">
      <protection locked="0"/>
    </xf>
    <xf numFmtId="0" fontId="5" fillId="0" borderId="28" xfId="27" applyBorder="1" applyProtection="1">
      <protection locked="0"/>
    </xf>
    <xf numFmtId="17" fontId="30" fillId="0" borderId="0" xfId="27" applyNumberFormat="1" applyFont="1"/>
    <xf numFmtId="0" fontId="5" fillId="0" borderId="13" xfId="27" applyBorder="1" applyProtection="1">
      <protection locked="0"/>
    </xf>
    <xf numFmtId="0" fontId="4" fillId="0" borderId="0" xfId="23" applyFont="1" applyAlignment="1" applyProtection="1">
      <alignment horizontal="left" vertical="center"/>
      <protection locked="0"/>
    </xf>
    <xf numFmtId="0" fontId="42" fillId="17" borderId="3" xfId="0" applyFont="1" applyFill="1" applyBorder="1" applyProtection="1">
      <protection hidden="1"/>
    </xf>
    <xf numFmtId="0" fontId="46" fillId="0" borderId="3" xfId="21" applyFont="1" applyBorder="1" applyAlignment="1" applyProtection="1">
      <alignment vertical="center" wrapText="1"/>
      <protection hidden="1"/>
    </xf>
    <xf numFmtId="0" fontId="42" fillId="0" borderId="3" xfId="0" applyFont="1" applyBorder="1" applyAlignment="1" applyProtection="1">
      <alignment vertical="top" wrapText="1"/>
      <protection hidden="1"/>
    </xf>
    <xf numFmtId="0" fontId="42" fillId="0" borderId="3" xfId="0" applyFont="1" applyBorder="1" applyAlignment="1" applyProtection="1">
      <alignment vertical="center" wrapText="1"/>
      <protection hidden="1"/>
    </xf>
    <xf numFmtId="0" fontId="25" fillId="8" borderId="0" xfId="19" applyFont="1" applyFill="1" applyBorder="1" applyAlignment="1" applyProtection="1">
      <alignment horizontal="center" vertical="center" wrapText="1"/>
      <protection hidden="1"/>
    </xf>
    <xf numFmtId="165" fontId="42" fillId="0" borderId="3" xfId="31" applyFont="1" applyBorder="1" applyAlignment="1" applyProtection="1">
      <alignment vertical="center"/>
      <protection locked="0"/>
    </xf>
    <xf numFmtId="0" fontId="47" fillId="0" borderId="3" xfId="0" applyFont="1" applyBorder="1" applyAlignment="1" applyProtection="1">
      <alignment vertical="center" wrapText="1"/>
      <protection hidden="1"/>
    </xf>
    <xf numFmtId="0" fontId="48" fillId="24" borderId="3" xfId="0" applyFont="1" applyFill="1" applyBorder="1" applyAlignment="1" applyProtection="1">
      <alignment wrapText="1"/>
      <protection hidden="1"/>
    </xf>
    <xf numFmtId="0" fontId="48" fillId="24" borderId="3" xfId="0" applyFont="1" applyFill="1" applyBorder="1" applyProtection="1">
      <protection hidden="1"/>
    </xf>
    <xf numFmtId="0" fontId="26" fillId="0" borderId="7" xfId="21" applyFont="1" applyBorder="1" applyAlignment="1" applyProtection="1">
      <alignment vertical="center" wrapText="1"/>
      <protection hidden="1"/>
    </xf>
    <xf numFmtId="4" fontId="26" fillId="0" borderId="7" xfId="21" applyNumberFormat="1" applyFont="1" applyBorder="1" applyAlignment="1" applyProtection="1">
      <alignment horizontal="left" vertical="center" wrapText="1"/>
      <protection hidden="1"/>
    </xf>
    <xf numFmtId="4" fontId="52" fillId="0" borderId="6" xfId="21" applyNumberFormat="1" applyFont="1" applyBorder="1" applyAlignment="1" applyProtection="1">
      <alignment horizontal="left" vertical="center" wrapText="1"/>
      <protection hidden="1"/>
    </xf>
    <xf numFmtId="0" fontId="26" fillId="30" borderId="7" xfId="21" applyFont="1" applyFill="1" applyBorder="1" applyAlignment="1" applyProtection="1">
      <alignment vertical="center" wrapText="1"/>
      <protection hidden="1"/>
    </xf>
    <xf numFmtId="4" fontId="52" fillId="30" borderId="6" xfId="21" applyNumberFormat="1" applyFont="1" applyFill="1" applyBorder="1" applyAlignment="1" applyProtection="1">
      <alignment horizontal="left" vertical="center" wrapText="1"/>
      <protection hidden="1"/>
    </xf>
    <xf numFmtId="4" fontId="53" fillId="0" borderId="15" xfId="21" applyNumberFormat="1" applyFont="1" applyBorder="1" applyAlignment="1" applyProtection="1">
      <alignment horizontal="left" vertical="center" wrapText="1"/>
      <protection locked="0"/>
    </xf>
    <xf numFmtId="4" fontId="54" fillId="0" borderId="0" xfId="21" applyNumberFormat="1" applyFont="1" applyAlignment="1" applyProtection="1">
      <alignment vertical="center"/>
      <protection hidden="1"/>
    </xf>
    <xf numFmtId="2" fontId="54" fillId="30" borderId="0" xfId="21" applyNumberFormat="1" applyFont="1" applyFill="1" applyAlignment="1" applyProtection="1">
      <alignment vertical="center"/>
      <protection hidden="1"/>
    </xf>
    <xf numFmtId="0" fontId="42" fillId="0" borderId="3" xfId="21" applyFont="1" applyBorder="1" applyAlignment="1" applyProtection="1">
      <alignment vertical="center" wrapText="1"/>
      <protection hidden="1"/>
    </xf>
    <xf numFmtId="0" fontId="10" fillId="6" borderId="0" xfId="10" applyFont="1" applyFill="1" applyAlignment="1" applyProtection="1">
      <alignment vertical="center"/>
      <protection hidden="1"/>
    </xf>
    <xf numFmtId="0" fontId="10" fillId="6" borderId="0" xfId="10" applyFont="1" applyFill="1" applyAlignment="1" applyProtection="1">
      <alignment horizontal="center" vertical="center"/>
      <protection hidden="1"/>
    </xf>
    <xf numFmtId="0" fontId="10" fillId="6" borderId="0" xfId="10" applyFont="1" applyFill="1" applyAlignment="1" applyProtection="1">
      <alignment vertical="center" wrapText="1"/>
      <protection hidden="1"/>
    </xf>
    <xf numFmtId="0" fontId="10" fillId="6" borderId="0" xfId="10" applyFont="1" applyFill="1" applyAlignment="1" applyProtection="1">
      <alignment horizontal="left" vertical="center"/>
      <protection hidden="1"/>
    </xf>
    <xf numFmtId="0" fontId="10" fillId="6" borderId="3" xfId="10" applyFont="1" applyFill="1" applyBorder="1" applyAlignment="1" applyProtection="1">
      <alignment vertical="center"/>
      <protection hidden="1"/>
    </xf>
    <xf numFmtId="9" fontId="26" fillId="0" borderId="0" xfId="21" applyNumberFormat="1" applyFont="1" applyAlignment="1" applyProtection="1">
      <alignment vertical="center"/>
      <protection hidden="1"/>
    </xf>
    <xf numFmtId="0" fontId="26" fillId="0" borderId="0" xfId="21" applyFont="1" applyAlignment="1" applyProtection="1">
      <alignment vertical="center"/>
      <protection hidden="1"/>
    </xf>
    <xf numFmtId="0" fontId="25" fillId="8" borderId="0" xfId="19" applyFont="1" applyFill="1" applyBorder="1" applyAlignment="1" applyProtection="1">
      <alignment horizontal="center" vertical="center" textRotation="90" wrapText="1"/>
      <protection hidden="1"/>
    </xf>
    <xf numFmtId="0" fontId="22" fillId="0" borderId="0" xfId="21" applyFont="1" applyAlignment="1" applyProtection="1">
      <alignment horizontal="center" vertical="center"/>
      <protection hidden="1"/>
    </xf>
    <xf numFmtId="0" fontId="26" fillId="0" borderId="0" xfId="21" applyFont="1" applyAlignment="1" applyProtection="1">
      <alignment horizontal="center" vertical="center"/>
      <protection hidden="1"/>
    </xf>
    <xf numFmtId="0" fontId="26" fillId="0" borderId="0" xfId="21" applyFont="1" applyAlignment="1" applyProtection="1">
      <alignment vertical="center" wrapText="1"/>
      <protection hidden="1"/>
    </xf>
    <xf numFmtId="0" fontId="26" fillId="0" borderId="0" xfId="21" applyFont="1" applyAlignment="1" applyProtection="1">
      <alignment horizontal="left" vertical="center"/>
      <protection hidden="1"/>
    </xf>
    <xf numFmtId="4" fontId="59" fillId="0" borderId="0" xfId="21" applyNumberFormat="1" applyFont="1" applyAlignment="1" applyProtection="1">
      <alignment horizontal="center" vertical="center"/>
      <protection hidden="1"/>
    </xf>
    <xf numFmtId="0" fontId="62" fillId="28" borderId="42" xfId="0" applyFont="1" applyFill="1" applyBorder="1" applyAlignment="1" applyProtection="1">
      <alignment horizontal="center" vertical="center" wrapText="1"/>
      <protection locked="0"/>
    </xf>
    <xf numFmtId="0" fontId="67" fillId="28" borderId="3" xfId="0" applyFont="1" applyFill="1" applyBorder="1" applyAlignment="1" applyProtection="1">
      <alignment horizontal="center" vertical="center" wrapText="1"/>
      <protection locked="0"/>
    </xf>
    <xf numFmtId="2" fontId="67" fillId="28" borderId="3" xfId="30" applyNumberFormat="1" applyFont="1" applyFill="1" applyBorder="1" applyAlignment="1" applyProtection="1">
      <alignment horizontal="center" vertical="center" wrapText="1"/>
      <protection locked="0"/>
    </xf>
    <xf numFmtId="0" fontId="67" fillId="6" borderId="40" xfId="0" applyFont="1" applyFill="1" applyBorder="1" applyAlignment="1" applyProtection="1">
      <alignment horizontal="center" vertical="center" wrapText="1"/>
      <protection locked="0"/>
    </xf>
    <xf numFmtId="0" fontId="62" fillId="27" borderId="3" xfId="21" applyFont="1" applyFill="1" applyBorder="1" applyAlignment="1" applyProtection="1">
      <alignment vertical="center" wrapText="1"/>
      <protection hidden="1"/>
    </xf>
    <xf numFmtId="0" fontId="67" fillId="27" borderId="3" xfId="0" applyFont="1" applyFill="1" applyBorder="1" applyAlignment="1" applyProtection="1">
      <alignment horizontal="center" vertical="center" wrapText="1"/>
      <protection locked="0"/>
    </xf>
    <xf numFmtId="0" fontId="62" fillId="27" borderId="3" xfId="0" applyFont="1" applyFill="1" applyBorder="1" applyAlignment="1" applyProtection="1">
      <alignment horizontal="center" vertical="center" wrapText="1"/>
      <protection locked="0"/>
    </xf>
    <xf numFmtId="166" fontId="67" fillId="27" borderId="3" xfId="32" applyFont="1" applyFill="1" applyBorder="1" applyAlignment="1" applyProtection="1">
      <alignment horizontal="center" vertical="center" wrapText="1"/>
      <protection locked="0"/>
    </xf>
    <xf numFmtId="0" fontId="5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wrapText="1"/>
      <protection locked="0"/>
    </xf>
    <xf numFmtId="0" fontId="62" fillId="32" borderId="3" xfId="21" applyFont="1" applyFill="1" applyBorder="1" applyAlignment="1" applyProtection="1">
      <alignment vertical="center" wrapText="1"/>
      <protection hidden="1"/>
    </xf>
    <xf numFmtId="166" fontId="67" fillId="32" borderId="3" xfId="32" applyFont="1" applyFill="1" applyBorder="1" applyAlignment="1" applyProtection="1">
      <alignment horizontal="center" vertical="center" wrapText="1"/>
      <protection locked="0"/>
    </xf>
    <xf numFmtId="0" fontId="62" fillId="35" borderId="42" xfId="0" applyFont="1" applyFill="1" applyBorder="1" applyAlignment="1" applyProtection="1">
      <alignment horizontal="center" vertical="center" wrapText="1"/>
      <protection locked="0"/>
    </xf>
    <xf numFmtId="0" fontId="62" fillId="35" borderId="3" xfId="21" applyFont="1" applyFill="1" applyBorder="1" applyAlignment="1" applyProtection="1">
      <alignment vertical="center" wrapText="1"/>
      <protection hidden="1"/>
    </xf>
    <xf numFmtId="0" fontId="67" fillId="35" borderId="3" xfId="0" applyFont="1" applyFill="1" applyBorder="1" applyAlignment="1" applyProtection="1">
      <alignment horizontal="center" vertical="center" wrapText="1"/>
      <protection locked="0"/>
    </xf>
    <xf numFmtId="0" fontId="62" fillId="35" borderId="3" xfId="0" applyFont="1" applyFill="1" applyBorder="1" applyAlignment="1" applyProtection="1">
      <alignment horizontal="center" vertical="center" wrapText="1"/>
      <protection locked="0"/>
    </xf>
    <xf numFmtId="2" fontId="67" fillId="35" borderId="3" xfId="30" applyNumberFormat="1" applyFont="1" applyFill="1" applyBorder="1" applyAlignment="1" applyProtection="1">
      <alignment horizontal="center" vertical="center" wrapText="1"/>
      <protection locked="0"/>
    </xf>
    <xf numFmtId="0" fontId="67" fillId="35" borderId="44" xfId="0" applyFont="1" applyFill="1" applyBorder="1" applyAlignment="1" applyProtection="1">
      <alignment horizontal="center" vertical="center" wrapText="1"/>
      <protection locked="0"/>
    </xf>
    <xf numFmtId="4" fontId="57" fillId="0" borderId="3" xfId="21" applyNumberFormat="1" applyFont="1" applyFill="1" applyBorder="1" applyAlignment="1" applyProtection="1">
      <alignment horizontal="center" vertical="center" wrapText="1"/>
      <protection hidden="1"/>
    </xf>
    <xf numFmtId="0" fontId="16" fillId="6" borderId="0" xfId="10" applyFont="1" applyFill="1" applyAlignment="1" applyProtection="1">
      <alignment vertical="center"/>
      <protection hidden="1"/>
    </xf>
    <xf numFmtId="0" fontId="70" fillId="8" borderId="0" xfId="19" applyFont="1" applyFill="1" applyBorder="1" applyAlignment="1" applyProtection="1">
      <alignment horizontal="left" vertical="center" wrapText="1"/>
      <protection hidden="1"/>
    </xf>
    <xf numFmtId="0" fontId="71" fillId="0" borderId="5" xfId="21" applyFont="1" applyBorder="1" applyAlignment="1" applyProtection="1">
      <alignment horizontal="left" vertical="center" wrapText="1" indent="1"/>
      <protection hidden="1"/>
    </xf>
    <xf numFmtId="0" fontId="54" fillId="0" borderId="0" xfId="21" applyFont="1" applyAlignment="1" applyProtection="1">
      <alignment horizontal="left" vertical="center" wrapText="1"/>
      <protection hidden="1"/>
    </xf>
    <xf numFmtId="0" fontId="14" fillId="0" borderId="0" xfId="21" applyFont="1" applyAlignment="1" applyProtection="1">
      <alignment vertical="center"/>
      <protection hidden="1"/>
    </xf>
    <xf numFmtId="0" fontId="43" fillId="0" borderId="0" xfId="0" applyFont="1" applyProtection="1">
      <protection hidden="1"/>
    </xf>
    <xf numFmtId="0" fontId="42" fillId="0" borderId="0" xfId="0" applyFont="1" applyProtection="1">
      <protection hidden="1"/>
    </xf>
    <xf numFmtId="171" fontId="67" fillId="27" borderId="3" xfId="0" applyNumberFormat="1" applyFont="1" applyFill="1" applyBorder="1" applyAlignment="1" applyProtection="1">
      <alignment horizontal="center" vertical="center" wrapText="1"/>
      <protection locked="0"/>
    </xf>
    <xf numFmtId="171" fontId="67" fillId="32" borderId="44" xfId="0" applyNumberFormat="1" applyFont="1" applyFill="1" applyBorder="1" applyAlignment="1" applyProtection="1">
      <alignment horizontal="center" vertical="center" wrapText="1"/>
      <protection locked="0"/>
    </xf>
    <xf numFmtId="0" fontId="48" fillId="24" borderId="38" xfId="0" applyFont="1" applyFill="1" applyBorder="1" applyAlignment="1" applyProtection="1">
      <alignment horizontal="center" vertical="center" wrapText="1"/>
      <protection hidden="1"/>
    </xf>
    <xf numFmtId="0" fontId="62" fillId="35" borderId="68" xfId="0" applyFont="1" applyFill="1" applyBorder="1" applyAlignment="1" applyProtection="1">
      <alignment horizontal="left" vertical="center" wrapText="1"/>
      <protection hidden="1"/>
    </xf>
    <xf numFmtId="0" fontId="62" fillId="35" borderId="3" xfId="0" applyFont="1" applyFill="1" applyBorder="1" applyAlignment="1" applyProtection="1">
      <alignment horizontal="left" vertical="center" wrapText="1"/>
      <protection hidden="1"/>
    </xf>
    <xf numFmtId="0" fontId="62" fillId="6" borderId="66" xfId="0" applyFont="1" applyFill="1" applyBorder="1" applyAlignment="1" applyProtection="1">
      <alignment horizontal="left" vertical="center" wrapText="1"/>
      <protection hidden="1"/>
    </xf>
    <xf numFmtId="0" fontId="62" fillId="28" borderId="42" xfId="0" applyFont="1" applyFill="1" applyBorder="1" applyAlignment="1" applyProtection="1">
      <alignment horizontal="left" vertical="center" wrapText="1"/>
      <protection hidden="1"/>
    </xf>
    <xf numFmtId="0" fontId="62" fillId="28" borderId="3" xfId="0" applyFont="1" applyFill="1" applyBorder="1" applyAlignment="1" applyProtection="1">
      <alignment horizontal="left" vertical="center" wrapText="1"/>
      <protection hidden="1"/>
    </xf>
    <xf numFmtId="0" fontId="62" fillId="27" borderId="3" xfId="0" applyFont="1" applyFill="1" applyBorder="1" applyAlignment="1" applyProtection="1">
      <alignment horizontal="left" vertical="center" wrapText="1"/>
      <protection hidden="1"/>
    </xf>
    <xf numFmtId="0" fontId="62" fillId="32" borderId="3" xfId="0" applyFont="1" applyFill="1" applyBorder="1" applyAlignment="1" applyProtection="1">
      <alignment horizontal="left" vertical="center" wrapText="1"/>
      <protection hidden="1"/>
    </xf>
    <xf numFmtId="0" fontId="62" fillId="32" borderId="44" xfId="0" applyFont="1" applyFill="1" applyBorder="1" applyAlignment="1" applyProtection="1">
      <alignment horizontal="left" vertical="center" wrapText="1"/>
      <protection hidden="1"/>
    </xf>
    <xf numFmtId="1" fontId="67" fillId="32" borderId="3" xfId="0" applyNumberFormat="1" applyFont="1" applyFill="1" applyBorder="1" applyAlignment="1" applyProtection="1">
      <alignment horizontal="center" vertical="center" wrapText="1"/>
      <protection locked="0"/>
    </xf>
    <xf numFmtId="0" fontId="58" fillId="31" borderId="0" xfId="21" applyFont="1" applyFill="1" applyBorder="1" applyAlignment="1" applyProtection="1">
      <alignment horizontal="left" vertical="top" wrapText="1"/>
      <protection hidden="1"/>
    </xf>
    <xf numFmtId="4" fontId="16" fillId="0" borderId="82" xfId="21" applyNumberFormat="1" applyFont="1" applyFill="1" applyBorder="1" applyAlignment="1" applyProtection="1">
      <alignment horizontal="center" vertical="center"/>
      <protection locked="0"/>
    </xf>
    <xf numFmtId="0" fontId="38" fillId="6" borderId="0" xfId="10" applyFont="1" applyFill="1" applyAlignment="1" applyProtection="1">
      <alignment horizontal="center" vertical="center"/>
      <protection hidden="1"/>
    </xf>
    <xf numFmtId="0" fontId="66" fillId="0" borderId="0" xfId="21" applyFont="1" applyAlignment="1" applyProtection="1">
      <alignment horizontal="center" vertical="center"/>
      <protection hidden="1"/>
    </xf>
    <xf numFmtId="4" fontId="16" fillId="39" borderId="0" xfId="21" applyNumberFormat="1" applyFont="1" applyFill="1" applyAlignment="1" applyProtection="1">
      <alignment horizontal="center" vertical="center"/>
      <protection locked="0"/>
    </xf>
    <xf numFmtId="3" fontId="16" fillId="40" borderId="0" xfId="21" applyNumberFormat="1" applyFont="1" applyFill="1" applyAlignment="1" applyProtection="1">
      <alignment horizontal="center" vertical="center"/>
      <protection locked="0"/>
    </xf>
    <xf numFmtId="0" fontId="75" fillId="0" borderId="73" xfId="21" applyFont="1" applyFill="1" applyBorder="1" applyAlignment="1" applyProtection="1">
      <alignment horizontal="left" vertical="center" wrapText="1" indent="1"/>
      <protection hidden="1"/>
    </xf>
    <xf numFmtId="0" fontId="75" fillId="0" borderId="76" xfId="21" applyFont="1" applyFill="1" applyBorder="1" applyAlignment="1" applyProtection="1">
      <alignment horizontal="left" vertical="center" wrapText="1" indent="1"/>
      <protection hidden="1"/>
    </xf>
    <xf numFmtId="0" fontId="56" fillId="39" borderId="26" xfId="21" applyFont="1" applyFill="1" applyBorder="1" applyAlignment="1" applyProtection="1">
      <alignment horizontal="left" vertical="center" wrapText="1" indent="1"/>
      <protection hidden="1"/>
    </xf>
    <xf numFmtId="0" fontId="56" fillId="40" borderId="26" xfId="21" applyFont="1" applyFill="1" applyBorder="1" applyAlignment="1" applyProtection="1">
      <alignment horizontal="left" vertical="center" wrapText="1" indent="1"/>
      <protection hidden="1"/>
    </xf>
    <xf numFmtId="4" fontId="16" fillId="40" borderId="8" xfId="21" applyNumberFormat="1" applyFont="1" applyFill="1" applyBorder="1" applyAlignment="1" applyProtection="1">
      <alignment vertical="center"/>
      <protection locked="0"/>
    </xf>
    <xf numFmtId="4" fontId="16" fillId="0" borderId="79" xfId="21" applyNumberFormat="1" applyFont="1" applyFill="1" applyBorder="1" applyAlignment="1" applyProtection="1">
      <alignment vertical="center"/>
      <protection locked="0"/>
    </xf>
    <xf numFmtId="4" fontId="16" fillId="0" borderId="80" xfId="21" applyNumberFormat="1" applyFont="1" applyFill="1" applyBorder="1" applyAlignment="1" applyProtection="1">
      <alignment vertical="center"/>
      <protection locked="0"/>
    </xf>
    <xf numFmtId="4" fontId="16" fillId="0" borderId="81" xfId="21" applyNumberFormat="1" applyFont="1" applyFill="1" applyBorder="1" applyAlignment="1" applyProtection="1">
      <alignment vertical="center"/>
      <protection locked="0"/>
    </xf>
    <xf numFmtId="0" fontId="19" fillId="17" borderId="83" xfId="0" applyFont="1" applyFill="1" applyBorder="1"/>
    <xf numFmtId="0" fontId="19" fillId="17" borderId="61" xfId="0" applyFont="1" applyFill="1" applyBorder="1"/>
    <xf numFmtId="0" fontId="19" fillId="17" borderId="84" xfId="0" applyFont="1" applyFill="1" applyBorder="1" applyAlignment="1">
      <alignment horizontal="center"/>
    </xf>
    <xf numFmtId="0" fontId="19" fillId="17" borderId="85" xfId="0" applyFont="1" applyFill="1" applyBorder="1" applyAlignment="1">
      <alignment horizontal="center"/>
    </xf>
    <xf numFmtId="0" fontId="19" fillId="17" borderId="86" xfId="0" applyFont="1" applyFill="1" applyBorder="1" applyAlignment="1">
      <alignment horizontal="center"/>
    </xf>
    <xf numFmtId="0" fontId="19" fillId="2" borderId="58" xfId="0" applyFont="1" applyFill="1" applyBorder="1" applyAlignment="1">
      <alignment horizontal="center"/>
    </xf>
    <xf numFmtId="0" fontId="19" fillId="2" borderId="50" xfId="0" applyFont="1" applyFill="1" applyBorder="1" applyAlignment="1">
      <alignment horizontal="center"/>
    </xf>
    <xf numFmtId="0" fontId="19" fillId="2" borderId="87"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19" fillId="2" borderId="89" xfId="0" applyFont="1" applyFill="1" applyBorder="1" applyAlignment="1">
      <alignment horizontal="center" vertical="center" wrapText="1"/>
    </xf>
    <xf numFmtId="0" fontId="19" fillId="2" borderId="90" xfId="0" applyFont="1" applyFill="1" applyBorder="1" applyAlignment="1">
      <alignment horizontal="center" wrapText="1"/>
    </xf>
    <xf numFmtId="0" fontId="19" fillId="2" borderId="54" xfId="0" applyFont="1" applyFill="1" applyBorder="1" applyAlignment="1">
      <alignment horizontal="center" wrapText="1"/>
    </xf>
    <xf numFmtId="0" fontId="19" fillId="2" borderId="67"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41" borderId="84" xfId="0" applyFont="1" applyFill="1" applyBorder="1"/>
    <xf numFmtId="0" fontId="10" fillId="41" borderId="61" xfId="0" applyFont="1" applyFill="1" applyBorder="1"/>
    <xf numFmtId="0" fontId="10" fillId="41" borderId="92" xfId="0" applyFont="1" applyFill="1" applyBorder="1"/>
    <xf numFmtId="0" fontId="10" fillId="41" borderId="63" xfId="0" applyFont="1" applyFill="1" applyBorder="1"/>
    <xf numFmtId="0" fontId="10" fillId="41" borderId="93" xfId="0" applyFont="1" applyFill="1" applyBorder="1"/>
    <xf numFmtId="0" fontId="10" fillId="41" borderId="65" xfId="0" applyFont="1" applyFill="1" applyBorder="1"/>
    <xf numFmtId="2" fontId="77" fillId="0" borderId="60" xfId="32" applyNumberFormat="1" applyFont="1" applyFill="1" applyBorder="1"/>
    <xf numFmtId="2" fontId="77" fillId="0" borderId="42" xfId="32" applyNumberFormat="1" applyFont="1" applyFill="1" applyBorder="1"/>
    <xf numFmtId="2" fontId="77" fillId="0" borderId="85" xfId="32" applyNumberFormat="1" applyFont="1" applyFill="1" applyBorder="1"/>
    <xf numFmtId="2" fontId="77" fillId="0" borderId="62" xfId="32" applyNumberFormat="1" applyFont="1" applyFill="1" applyBorder="1"/>
    <xf numFmtId="2" fontId="77" fillId="0" borderId="3" xfId="32" applyNumberFormat="1" applyFont="1" applyFill="1" applyBorder="1"/>
    <xf numFmtId="2" fontId="77" fillId="0" borderId="2" xfId="32" applyNumberFormat="1" applyFont="1" applyFill="1" applyBorder="1"/>
    <xf numFmtId="2" fontId="77" fillId="0" borderId="64" xfId="32" applyNumberFormat="1" applyFont="1" applyFill="1" applyBorder="1"/>
    <xf numFmtId="2" fontId="77" fillId="0" borderId="44" xfId="32" applyNumberFormat="1" applyFont="1" applyFill="1" applyBorder="1"/>
    <xf numFmtId="2" fontId="77" fillId="0" borderId="94" xfId="32" applyNumberFormat="1" applyFont="1" applyFill="1" applyBorder="1"/>
    <xf numFmtId="0" fontId="78" fillId="18" borderId="29" xfId="0" applyFont="1" applyFill="1" applyBorder="1" applyAlignment="1" applyProtection="1">
      <alignment horizontal="center" vertical="center" wrapText="1" readingOrder="1"/>
      <protection hidden="1"/>
    </xf>
    <xf numFmtId="0" fontId="78" fillId="18" borderId="10" xfId="0" applyFont="1" applyFill="1" applyBorder="1" applyAlignment="1" applyProtection="1">
      <alignment horizontal="center" vertical="center" wrapText="1" readingOrder="1"/>
      <protection hidden="1"/>
    </xf>
    <xf numFmtId="0" fontId="78" fillId="18" borderId="34" xfId="0" applyFont="1" applyFill="1" applyBorder="1" applyAlignment="1" applyProtection="1">
      <alignment horizontal="center" vertical="center" wrapText="1" readingOrder="1"/>
      <protection hidden="1"/>
    </xf>
    <xf numFmtId="172" fontId="74" fillId="0" borderId="96" xfId="0" applyNumberFormat="1" applyFont="1" applyFill="1" applyBorder="1" applyAlignment="1" applyProtection="1">
      <alignment vertical="center"/>
      <protection locked="0"/>
    </xf>
    <xf numFmtId="4" fontId="16" fillId="39" borderId="8" xfId="21" applyNumberFormat="1" applyFont="1" applyFill="1" applyBorder="1" applyAlignment="1" applyProtection="1">
      <alignment vertical="center"/>
      <protection locked="0"/>
    </xf>
    <xf numFmtId="0" fontId="3" fillId="15" borderId="3" xfId="0" applyFont="1" applyFill="1" applyBorder="1" applyAlignment="1">
      <alignment horizontal="left" vertical="center" wrapText="1"/>
    </xf>
    <xf numFmtId="0" fontId="3" fillId="15" borderId="40" xfId="0" applyFont="1" applyFill="1" applyBorder="1" applyAlignment="1">
      <alignment horizontal="left" vertical="center" wrapText="1"/>
    </xf>
    <xf numFmtId="0" fontId="3" fillId="15" borderId="57" xfId="0" applyFont="1" applyFill="1" applyBorder="1" applyAlignment="1">
      <alignment horizontal="left" vertical="center" wrapText="1"/>
    </xf>
    <xf numFmtId="0" fontId="3" fillId="15" borderId="56" xfId="0" applyFont="1" applyFill="1" applyBorder="1" applyAlignment="1">
      <alignment horizontal="left" vertical="center" wrapText="1"/>
    </xf>
    <xf numFmtId="0" fontId="3" fillId="15" borderId="3" xfId="0" applyFont="1" applyFill="1" applyBorder="1" applyAlignment="1">
      <alignment horizontal="left" vertical="center"/>
    </xf>
    <xf numFmtId="0" fontId="3" fillId="15" borderId="56" xfId="0" applyFont="1" applyFill="1" applyBorder="1" applyAlignment="1">
      <alignment horizontal="left" vertical="center"/>
    </xf>
    <xf numFmtId="0" fontId="0" fillId="0" borderId="0" xfId="0" applyFont="1"/>
    <xf numFmtId="2" fontId="78" fillId="18" borderId="29" xfId="0" applyNumberFormat="1" applyFont="1" applyFill="1" applyBorder="1" applyAlignment="1" applyProtection="1">
      <alignment horizontal="center" vertical="center" wrapText="1" readingOrder="1"/>
      <protection hidden="1"/>
    </xf>
    <xf numFmtId="3" fontId="80" fillId="21" borderId="30" xfId="0" applyNumberFormat="1" applyFont="1" applyFill="1" applyBorder="1" applyAlignment="1" applyProtection="1">
      <alignment horizontal="center" vertical="center" wrapText="1" readingOrder="1"/>
      <protection locked="0"/>
    </xf>
    <xf numFmtId="2" fontId="81" fillId="21" borderId="30" xfId="0" applyNumberFormat="1" applyFont="1" applyFill="1" applyBorder="1" applyAlignment="1" applyProtection="1">
      <alignment horizontal="center" vertical="center" wrapText="1" readingOrder="1"/>
      <protection locked="0"/>
    </xf>
    <xf numFmtId="2" fontId="82" fillId="21" borderId="31" xfId="0" applyNumberFormat="1" applyFont="1" applyFill="1" applyBorder="1" applyAlignment="1" applyProtection="1">
      <alignment horizontal="center" vertical="center" wrapText="1" readingOrder="1"/>
      <protection hidden="1"/>
    </xf>
    <xf numFmtId="3" fontId="80" fillId="21" borderId="31" xfId="0" applyNumberFormat="1" applyFont="1" applyFill="1" applyBorder="1" applyAlignment="1" applyProtection="1">
      <alignment horizontal="center" vertical="center" wrapText="1" readingOrder="1"/>
      <protection locked="0"/>
    </xf>
    <xf numFmtId="3" fontId="82" fillId="21" borderId="31" xfId="0" applyNumberFormat="1" applyFont="1" applyFill="1" applyBorder="1" applyAlignment="1" applyProtection="1">
      <alignment horizontal="center" vertical="center" wrapText="1" readingOrder="1"/>
      <protection locked="0"/>
    </xf>
    <xf numFmtId="3" fontId="50" fillId="19" borderId="31" xfId="0" applyNumberFormat="1" applyFont="1" applyFill="1" applyBorder="1" applyAlignment="1" applyProtection="1">
      <alignment horizontal="center" vertical="center" wrapText="1"/>
      <protection hidden="1"/>
    </xf>
    <xf numFmtId="2" fontId="50" fillId="19" borderId="31" xfId="0" applyNumberFormat="1" applyFont="1" applyFill="1" applyBorder="1" applyAlignment="1" applyProtection="1">
      <alignment horizontal="center" vertical="center" wrapText="1"/>
      <protection hidden="1"/>
    </xf>
    <xf numFmtId="3" fontId="50" fillId="22" borderId="31" xfId="0" applyNumberFormat="1" applyFont="1" applyFill="1" applyBorder="1" applyAlignment="1" applyProtection="1">
      <alignment horizontal="center" vertical="center" wrapText="1"/>
      <protection hidden="1"/>
    </xf>
    <xf numFmtId="9" fontId="50" fillId="19" borderId="31" xfId="30" applyFont="1" applyFill="1" applyBorder="1" applyAlignment="1" applyProtection="1">
      <alignment horizontal="center" vertical="center" wrapText="1"/>
      <protection hidden="1"/>
    </xf>
    <xf numFmtId="2" fontId="48" fillId="20" borderId="0" xfId="0" applyNumberFormat="1" applyFont="1" applyFill="1" applyAlignment="1" applyProtection="1">
      <alignment horizontal="center" vertical="center"/>
      <protection hidden="1"/>
    </xf>
    <xf numFmtId="0" fontId="44" fillId="18" borderId="35" xfId="0" applyFont="1" applyFill="1" applyBorder="1" applyAlignment="1" applyProtection="1">
      <alignment horizontal="left" vertical="center" wrapText="1" readingOrder="1"/>
      <protection locked="0"/>
    </xf>
    <xf numFmtId="0" fontId="44" fillId="18" borderId="35" xfId="0" applyFont="1" applyFill="1" applyBorder="1" applyAlignment="1" applyProtection="1">
      <alignment horizontal="left" vertical="center" readingOrder="1"/>
      <protection locked="0"/>
    </xf>
    <xf numFmtId="173" fontId="83" fillId="30" borderId="55" xfId="21" applyNumberFormat="1" applyFont="1" applyFill="1" applyBorder="1" applyAlignment="1" applyProtection="1">
      <alignment horizontal="center" vertical="center"/>
      <protection hidden="1"/>
    </xf>
    <xf numFmtId="173" fontId="83" fillId="30" borderId="49" xfId="21" applyNumberFormat="1" applyFont="1" applyFill="1" applyBorder="1" applyAlignment="1" applyProtection="1">
      <alignment horizontal="center" vertical="center"/>
      <protection hidden="1"/>
    </xf>
    <xf numFmtId="0" fontId="20" fillId="0" borderId="0" xfId="0" applyFont="1" applyProtection="1">
      <protection hidden="1"/>
    </xf>
    <xf numFmtId="0" fontId="19" fillId="0" borderId="0" xfId="0" applyFont="1"/>
    <xf numFmtId="4" fontId="93" fillId="0" borderId="3" xfId="21" applyNumberFormat="1" applyFont="1" applyBorder="1" applyAlignment="1" applyProtection="1">
      <alignment horizontal="center" vertical="center" wrapText="1"/>
      <protection hidden="1"/>
    </xf>
    <xf numFmtId="0" fontId="26" fillId="44" borderId="3" xfId="21" applyFont="1" applyFill="1" applyBorder="1" applyAlignment="1" applyProtection="1">
      <alignment vertical="center" wrapText="1"/>
      <protection hidden="1"/>
    </xf>
    <xf numFmtId="0" fontId="26" fillId="44" borderId="3" xfId="21" applyFont="1" applyFill="1" applyBorder="1" applyAlignment="1" applyProtection="1">
      <alignment vertical="center"/>
      <protection hidden="1"/>
    </xf>
    <xf numFmtId="0" fontId="26" fillId="44" borderId="36" xfId="21" applyFont="1" applyFill="1" applyBorder="1" applyAlignment="1" applyProtection="1">
      <alignment vertical="center" wrapText="1"/>
      <protection hidden="1"/>
    </xf>
    <xf numFmtId="0" fontId="58" fillId="31" borderId="0" xfId="36" applyFont="1" applyFill="1" applyAlignment="1" applyProtection="1">
      <alignment horizontal="left" vertical="top" wrapText="1"/>
      <protection hidden="1"/>
    </xf>
    <xf numFmtId="9" fontId="16" fillId="0" borderId="79" xfId="30" applyFont="1" applyFill="1" applyBorder="1" applyAlignment="1" applyProtection="1">
      <alignment vertical="center"/>
      <protection locked="0"/>
    </xf>
    <xf numFmtId="9" fontId="16" fillId="0" borderId="80" xfId="30" applyFont="1" applyFill="1" applyBorder="1" applyAlignment="1" applyProtection="1">
      <alignment vertical="center"/>
      <protection locked="0"/>
    </xf>
    <xf numFmtId="9" fontId="16" fillId="0" borderId="81" xfId="30" applyFont="1" applyFill="1" applyBorder="1" applyAlignment="1" applyProtection="1">
      <alignment vertical="center"/>
      <protection locked="0"/>
    </xf>
    <xf numFmtId="0" fontId="92" fillId="0" borderId="3" xfId="30" applyNumberFormat="1" applyFont="1" applyFill="1" applyBorder="1" applyAlignment="1" applyProtection="1">
      <alignment horizontal="center" vertical="center"/>
      <protection locked="0"/>
    </xf>
    <xf numFmtId="0" fontId="3" fillId="0" borderId="0" xfId="34" applyFont="1" applyFill="1" applyBorder="1"/>
    <xf numFmtId="0" fontId="3" fillId="0" borderId="0" xfId="34" applyFont="1" applyFill="1" applyBorder="1" applyAlignment="1">
      <alignment wrapText="1"/>
    </xf>
    <xf numFmtId="0" fontId="47" fillId="0" borderId="0" xfId="34" applyFont="1" applyFill="1" applyBorder="1"/>
    <xf numFmtId="0" fontId="47" fillId="0" borderId="0" xfId="34" applyFont="1" applyFill="1" applyBorder="1" applyAlignment="1">
      <alignment wrapText="1"/>
    </xf>
    <xf numFmtId="0" fontId="86" fillId="0" borderId="0" xfId="34" applyFont="1" applyFill="1" applyBorder="1" applyAlignment="1">
      <alignment wrapText="1"/>
    </xf>
    <xf numFmtId="0" fontId="3" fillId="0" borderId="0" xfId="34" applyFont="1" applyFill="1" applyBorder="1" applyAlignment="1">
      <alignment horizontal="left" vertical="center" wrapText="1"/>
    </xf>
    <xf numFmtId="0" fontId="88" fillId="0" borderId="0" xfId="35" applyFont="1" applyFill="1" applyBorder="1" applyAlignment="1">
      <alignment horizontal="left" vertical="center"/>
    </xf>
    <xf numFmtId="0" fontId="3" fillId="0" borderId="0" xfId="34" quotePrefix="1" applyFont="1" applyFill="1" applyBorder="1" applyAlignment="1">
      <alignment horizontal="left" vertical="center"/>
    </xf>
    <xf numFmtId="0" fontId="3" fillId="0" borderId="0" xfId="34" quotePrefix="1" applyFont="1" applyFill="1" applyBorder="1" applyAlignment="1">
      <alignment horizontal="left" vertical="center" wrapText="1"/>
    </xf>
    <xf numFmtId="0" fontId="3" fillId="0" borderId="0" xfId="34" applyFont="1" applyFill="1" applyBorder="1" applyAlignment="1">
      <alignment horizontal="left" vertical="center"/>
    </xf>
    <xf numFmtId="0" fontId="88" fillId="0" borderId="0" xfId="35" applyFont="1" applyFill="1" applyBorder="1" applyAlignment="1">
      <alignment vertical="center"/>
    </xf>
    <xf numFmtId="0" fontId="89" fillId="0" borderId="0" xfId="35" applyFont="1" applyFill="1" applyBorder="1" applyAlignment="1">
      <alignment horizontal="left" vertical="center" wrapText="1"/>
    </xf>
    <xf numFmtId="0" fontId="47" fillId="0" borderId="0" xfId="34" applyFont="1" applyFill="1" applyBorder="1" applyAlignment="1">
      <alignment horizontal="left" vertical="center" wrapText="1"/>
    </xf>
    <xf numFmtId="172" fontId="47" fillId="0" borderId="3" xfId="21" applyNumberFormat="1" applyFont="1" applyBorder="1" applyAlignment="1" applyProtection="1">
      <alignment vertical="center" wrapText="1"/>
      <protection hidden="1"/>
    </xf>
    <xf numFmtId="172" fontId="67" fillId="35" borderId="3" xfId="0" applyNumberFormat="1" applyFont="1" applyFill="1" applyBorder="1" applyAlignment="1" applyProtection="1">
      <alignment horizontal="center" vertical="center" wrapText="1"/>
      <protection locked="0"/>
    </xf>
    <xf numFmtId="174" fontId="67" fillId="27" borderId="3" xfId="32" applyNumberFormat="1" applyFont="1" applyFill="1" applyBorder="1" applyAlignment="1" applyProtection="1">
      <alignment horizontal="center" vertical="center" wrapText="1"/>
      <protection locked="0"/>
    </xf>
    <xf numFmtId="174" fontId="67" fillId="32" borderId="3" xfId="32" applyNumberFormat="1" applyFont="1" applyFill="1" applyBorder="1" applyAlignment="1" applyProtection="1">
      <alignment horizontal="center" vertical="center" wrapText="1"/>
      <protection locked="0"/>
    </xf>
    <xf numFmtId="0" fontId="19" fillId="0" borderId="0" xfId="0" applyFont="1" applyAlignment="1">
      <alignment wrapText="1"/>
    </xf>
    <xf numFmtId="0" fontId="14" fillId="0" borderId="0" xfId="10" applyFont="1" applyFill="1" applyBorder="1" applyAlignment="1" applyProtection="1">
      <alignment vertical="center"/>
      <protection hidden="1"/>
    </xf>
    <xf numFmtId="0" fontId="14" fillId="6" borderId="0" xfId="10" applyFont="1" applyFill="1" applyAlignment="1" applyProtection="1">
      <alignment vertical="center"/>
      <protection hidden="1"/>
    </xf>
    <xf numFmtId="0" fontId="105" fillId="0" borderId="3" xfId="21" applyFont="1" applyBorder="1" applyAlignment="1" applyProtection="1">
      <alignment horizontal="left" vertical="center" wrapText="1" indent="1"/>
      <protection hidden="1"/>
    </xf>
    <xf numFmtId="0" fontId="14" fillId="0" borderId="3" xfId="21" applyFont="1" applyBorder="1" applyAlignment="1" applyProtection="1">
      <alignment horizontal="left" vertical="center" wrapText="1" indent="1"/>
      <protection hidden="1"/>
    </xf>
    <xf numFmtId="0" fontId="26" fillId="44" borderId="57" xfId="21" applyFont="1" applyFill="1" applyBorder="1" applyAlignment="1" applyProtection="1">
      <alignment vertical="center" wrapText="1"/>
      <protection hidden="1"/>
    </xf>
    <xf numFmtId="4" fontId="99" fillId="32" borderId="3" xfId="36" applyNumberFormat="1" applyFont="1" applyFill="1" applyBorder="1" applyAlignment="1" applyProtection="1">
      <alignment horizontal="left" vertical="center" wrapText="1"/>
      <protection hidden="1"/>
    </xf>
    <xf numFmtId="2" fontId="16" fillId="0" borderId="96" xfId="0" applyNumberFormat="1" applyFont="1" applyFill="1" applyBorder="1" applyAlignment="1" applyProtection="1">
      <alignment horizontal="center" vertical="center"/>
      <protection locked="0"/>
    </xf>
    <xf numFmtId="4" fontId="83" fillId="39" borderId="111" xfId="21" applyNumberFormat="1" applyFont="1" applyFill="1" applyBorder="1" applyAlignment="1" applyProtection="1">
      <alignment horizontal="center" vertical="center"/>
      <protection locked="0"/>
    </xf>
    <xf numFmtId="0" fontId="92" fillId="0" borderId="56" xfId="30" applyNumberFormat="1" applyFont="1" applyFill="1" applyBorder="1" applyAlignment="1" applyProtection="1">
      <alignment horizontal="center" vertical="center"/>
      <protection locked="0"/>
    </xf>
    <xf numFmtId="10" fontId="82" fillId="21" borderId="33" xfId="30" applyNumberFormat="1" applyFont="1" applyFill="1" applyBorder="1" applyAlignment="1" applyProtection="1">
      <alignment horizontal="center" vertical="center" wrapText="1" readingOrder="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23" fillId="7" borderId="15" xfId="20" applyFont="1" applyFill="1" applyBorder="1" applyAlignment="1" applyProtection="1">
      <alignment horizontal="center" vertical="center" textRotation="90" wrapText="1"/>
      <protection hidden="1"/>
    </xf>
    <xf numFmtId="0" fontId="78" fillId="18" borderId="100" xfId="0" applyFont="1" applyFill="1" applyBorder="1" applyAlignment="1" applyProtection="1">
      <alignment horizontal="center" vertical="center" wrapText="1" readingOrder="1"/>
      <protection hidden="1"/>
    </xf>
    <xf numFmtId="0" fontId="24" fillId="40" borderId="25" xfId="21" applyFont="1" applyFill="1" applyBorder="1" applyAlignment="1" applyProtection="1">
      <alignment vertical="center" wrapText="1"/>
      <protection hidden="1"/>
    </xf>
    <xf numFmtId="4" fontId="24" fillId="40" borderId="24" xfId="21" applyNumberFormat="1" applyFont="1" applyFill="1" applyBorder="1" applyAlignment="1" applyProtection="1">
      <alignment horizontal="left" vertical="center" wrapText="1"/>
      <protection hidden="1"/>
    </xf>
    <xf numFmtId="0" fontId="26" fillId="17" borderId="36" xfId="21" applyFont="1" applyFill="1" applyBorder="1" applyAlignment="1" applyProtection="1">
      <alignment vertical="center"/>
      <protection hidden="1"/>
    </xf>
    <xf numFmtId="0" fontId="18" fillId="0" borderId="0" xfId="33" applyProtection="1">
      <protection hidden="1"/>
    </xf>
    <xf numFmtId="0" fontId="18" fillId="0" borderId="0" xfId="33" applyAlignment="1" applyProtection="1">
      <alignment horizontal="center"/>
      <protection hidden="1"/>
    </xf>
    <xf numFmtId="4" fontId="24" fillId="40" borderId="23" xfId="21" applyNumberFormat="1" applyFont="1" applyFill="1" applyBorder="1" applyAlignment="1" applyProtection="1">
      <alignment horizontal="left" vertical="center" wrapText="1"/>
      <protection hidden="1"/>
    </xf>
    <xf numFmtId="9" fontId="26" fillId="0" borderId="0" xfId="30" applyFont="1" applyAlignment="1" applyProtection="1">
      <alignment vertical="center"/>
      <protection hidden="1"/>
    </xf>
    <xf numFmtId="0" fontId="16" fillId="17" borderId="3" xfId="21" applyFont="1" applyFill="1" applyBorder="1" applyAlignment="1" applyProtection="1">
      <alignment horizontal="center" vertical="center" wrapText="1"/>
      <protection hidden="1"/>
    </xf>
    <xf numFmtId="0" fontId="26" fillId="17" borderId="0" xfId="21" applyFont="1" applyFill="1" applyBorder="1" applyAlignment="1" applyProtection="1">
      <alignment vertical="center"/>
      <protection hidden="1"/>
    </xf>
    <xf numFmtId="0" fontId="24" fillId="39" borderId="26" xfId="21" applyFont="1" applyFill="1" applyBorder="1" applyAlignment="1" applyProtection="1">
      <alignment vertical="center" wrapText="1"/>
      <protection hidden="1"/>
    </xf>
    <xf numFmtId="0" fontId="24" fillId="39" borderId="0" xfId="21" applyFont="1" applyFill="1" applyBorder="1" applyAlignment="1" applyProtection="1">
      <alignment horizontal="left" vertical="center" wrapText="1"/>
      <protection hidden="1"/>
    </xf>
    <xf numFmtId="4" fontId="106" fillId="15" borderId="0" xfId="21" applyNumberFormat="1" applyFont="1" applyFill="1" applyBorder="1" applyAlignment="1" applyProtection="1">
      <alignment vertical="center"/>
      <protection hidden="1"/>
    </xf>
    <xf numFmtId="0" fontId="26" fillId="0" borderId="2" xfId="21" applyFont="1" applyBorder="1" applyAlignment="1" applyProtection="1">
      <alignment vertical="center" wrapText="1"/>
      <protection hidden="1"/>
    </xf>
    <xf numFmtId="0" fontId="107" fillId="0" borderId="0" xfId="0" applyFont="1" applyAlignment="1" applyProtection="1">
      <alignment vertical="center" wrapText="1"/>
      <protection hidden="1"/>
    </xf>
    <xf numFmtId="0" fontId="27" fillId="0" borderId="74" xfId="21" applyFont="1" applyFill="1" applyBorder="1" applyAlignment="1" applyProtection="1">
      <alignment vertical="center" wrapText="1"/>
      <protection hidden="1"/>
    </xf>
    <xf numFmtId="4" fontId="27" fillId="0" borderId="75" xfId="21" applyNumberFormat="1" applyFont="1" applyFill="1" applyBorder="1" applyAlignment="1" applyProtection="1">
      <alignment horizontal="left" vertical="center" wrapText="1"/>
      <protection hidden="1"/>
    </xf>
    <xf numFmtId="0" fontId="85" fillId="0" borderId="3" xfId="21" applyFont="1" applyBorder="1" applyAlignment="1" applyProtection="1">
      <alignment vertical="center" wrapText="1"/>
      <protection hidden="1"/>
    </xf>
    <xf numFmtId="0" fontId="27" fillId="0" borderId="77" xfId="21" applyFont="1" applyFill="1" applyBorder="1" applyAlignment="1" applyProtection="1">
      <alignment vertical="center" wrapText="1"/>
      <protection hidden="1"/>
    </xf>
    <xf numFmtId="4" fontId="27" fillId="0" borderId="78" xfId="21" applyNumberFormat="1" applyFont="1" applyFill="1" applyBorder="1" applyAlignment="1" applyProtection="1">
      <alignment horizontal="left" vertical="center" wrapText="1"/>
      <protection hidden="1"/>
    </xf>
    <xf numFmtId="0" fontId="26" fillId="0" borderId="37" xfId="21" applyFont="1" applyBorder="1" applyAlignment="1" applyProtection="1">
      <alignment vertical="center" wrapText="1"/>
      <protection hidden="1"/>
    </xf>
    <xf numFmtId="0" fontId="18" fillId="0" borderId="0" xfId="33" applyAlignment="1" applyProtection="1">
      <alignment horizontal="center" vertical="center"/>
      <protection hidden="1"/>
    </xf>
    <xf numFmtId="0" fontId="54" fillId="43" borderId="0" xfId="21" applyFont="1" applyFill="1" applyBorder="1" applyAlignment="1" applyProtection="1">
      <alignment horizontal="center" vertical="center"/>
      <protection hidden="1"/>
    </xf>
    <xf numFmtId="0" fontId="26" fillId="43" borderId="0" xfId="21" applyFont="1" applyFill="1" applyAlignment="1" applyProtection="1">
      <alignment horizontal="center" vertical="center"/>
      <protection hidden="1"/>
    </xf>
    <xf numFmtId="0" fontId="59" fillId="0" borderId="0" xfId="21" applyFont="1" applyBorder="1" applyAlignment="1" applyProtection="1">
      <alignment horizontal="center" vertical="center" wrapText="1"/>
      <protection hidden="1"/>
    </xf>
    <xf numFmtId="0" fontId="27" fillId="0" borderId="16" xfId="21" applyFont="1" applyBorder="1" applyAlignment="1" applyProtection="1">
      <alignment vertical="center" wrapText="1"/>
      <protection hidden="1"/>
    </xf>
    <xf numFmtId="4" fontId="27" fillId="0" borderId="15" xfId="21" applyNumberFormat="1" applyFont="1" applyBorder="1" applyAlignment="1" applyProtection="1">
      <alignment horizontal="left" vertical="center" wrapText="1"/>
      <protection hidden="1"/>
    </xf>
    <xf numFmtId="0" fontId="26" fillId="17" borderId="3" xfId="21" applyFont="1" applyFill="1" applyBorder="1" applyAlignment="1" applyProtection="1">
      <alignment vertical="center" wrapText="1"/>
      <protection hidden="1"/>
    </xf>
    <xf numFmtId="0" fontId="59" fillId="0" borderId="0" xfId="21" applyFont="1" applyFill="1" applyBorder="1" applyAlignment="1" applyProtection="1">
      <alignment vertical="center" wrapText="1"/>
      <protection hidden="1"/>
    </xf>
    <xf numFmtId="2" fontId="26" fillId="17" borderId="3" xfId="21" applyNumberFormat="1" applyFont="1" applyFill="1" applyBorder="1" applyAlignment="1" applyProtection="1">
      <alignment vertical="center" wrapText="1"/>
      <protection hidden="1"/>
    </xf>
    <xf numFmtId="0" fontId="59" fillId="0" borderId="0" xfId="21" applyFont="1" applyFill="1" applyBorder="1" applyAlignment="1" applyProtection="1">
      <alignment vertical="center"/>
      <protection hidden="1"/>
    </xf>
    <xf numFmtId="0" fontId="26" fillId="0" borderId="36" xfId="21" applyFont="1" applyBorder="1" applyAlignment="1" applyProtection="1">
      <alignment vertical="center" wrapText="1"/>
      <protection hidden="1"/>
    </xf>
    <xf numFmtId="0" fontId="16" fillId="0" borderId="0" xfId="21" applyFont="1" applyAlignment="1" applyProtection="1">
      <alignment horizontal="left" vertical="center" wrapText="1"/>
      <protection hidden="1"/>
    </xf>
    <xf numFmtId="0" fontId="54" fillId="0" borderId="0" xfId="21" applyFont="1" applyAlignment="1" applyProtection="1">
      <alignment vertical="center"/>
      <protection hidden="1"/>
    </xf>
    <xf numFmtId="4" fontId="24" fillId="40" borderId="23" xfId="21"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hidden="1"/>
    </xf>
    <xf numFmtId="0" fontId="0" fillId="0" borderId="0" xfId="0" applyProtection="1">
      <protection hidden="1"/>
    </xf>
    <xf numFmtId="0" fontId="19" fillId="30" borderId="36" xfId="0" applyFont="1" applyFill="1" applyBorder="1" applyAlignment="1" applyProtection="1">
      <alignment horizontal="center"/>
      <protection hidden="1"/>
    </xf>
    <xf numFmtId="0" fontId="19" fillId="0" borderId="0" xfId="0" applyFont="1" applyAlignment="1" applyProtection="1">
      <protection hidden="1"/>
    </xf>
    <xf numFmtId="0" fontId="19" fillId="0" borderId="0" xfId="0" applyFont="1" applyProtection="1">
      <protection hidden="1"/>
    </xf>
    <xf numFmtId="0" fontId="90" fillId="29" borderId="104" xfId="0" applyFont="1" applyFill="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19" fillId="37" borderId="57" xfId="0" applyFont="1" applyFill="1" applyBorder="1" applyAlignment="1" applyProtection="1">
      <alignment horizontal="center"/>
      <protection hidden="1"/>
    </xf>
    <xf numFmtId="0" fontId="19" fillId="30" borderId="3" xfId="0" applyFont="1" applyFill="1" applyBorder="1" applyAlignment="1" applyProtection="1">
      <alignment horizontal="center"/>
      <protection hidden="1"/>
    </xf>
    <xf numFmtId="0" fontId="94" fillId="45" borderId="3" xfId="0" applyFont="1" applyFill="1" applyBorder="1" applyAlignment="1" applyProtection="1">
      <alignment horizontal="center"/>
      <protection hidden="1"/>
    </xf>
    <xf numFmtId="0" fontId="95" fillId="45" borderId="3"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97" fillId="23" borderId="3" xfId="0" applyFont="1" applyFill="1" applyBorder="1" applyProtection="1">
      <protection hidden="1"/>
    </xf>
    <xf numFmtId="0" fontId="98" fillId="23" borderId="3" xfId="0" applyFont="1" applyFill="1" applyBorder="1" applyProtection="1">
      <protection hidden="1"/>
    </xf>
    <xf numFmtId="170" fontId="81" fillId="21" borderId="30" xfId="0" applyNumberFormat="1" applyFont="1" applyFill="1" applyBorder="1" applyAlignment="1" applyProtection="1">
      <alignment horizontal="center" vertical="center" wrapText="1" readingOrder="1"/>
      <protection hidden="1"/>
    </xf>
    <xf numFmtId="0" fontId="108" fillId="43" borderId="0" xfId="0" applyFont="1" applyFill="1" applyProtection="1">
      <protection hidden="1"/>
    </xf>
    <xf numFmtId="2" fontId="0" fillId="0" borderId="0" xfId="0" applyNumberFormat="1" applyProtection="1">
      <protection hidden="1"/>
    </xf>
    <xf numFmtId="0" fontId="0" fillId="0" borderId="0" xfId="0" applyFont="1" applyProtection="1">
      <protection hidden="1"/>
    </xf>
    <xf numFmtId="0" fontId="37" fillId="0" borderId="0" xfId="26" applyProtection="1">
      <protection hidden="1"/>
    </xf>
    <xf numFmtId="0" fontId="0" fillId="0" borderId="0" xfId="0" applyFill="1" applyProtection="1">
      <protection hidden="1"/>
    </xf>
    <xf numFmtId="165" fontId="0" fillId="0" borderId="0" xfId="31" applyFont="1" applyProtection="1">
      <protection hidden="1"/>
    </xf>
    <xf numFmtId="44" fontId="0" fillId="0" borderId="0" xfId="0" applyNumberFormat="1" applyProtection="1">
      <protection hidden="1"/>
    </xf>
    <xf numFmtId="0" fontId="100" fillId="0" borderId="32" xfId="0" applyFont="1" applyBorder="1" applyAlignment="1" applyProtection="1">
      <alignment horizontal="left" vertical="center" readingOrder="1"/>
      <protection hidden="1"/>
    </xf>
    <xf numFmtId="0" fontId="100" fillId="0" borderId="0" xfId="0" applyFont="1" applyProtection="1">
      <protection hidden="1"/>
    </xf>
    <xf numFmtId="0" fontId="101" fillId="0" borderId="0" xfId="0" applyFont="1" applyProtection="1">
      <protection hidden="1"/>
    </xf>
    <xf numFmtId="2" fontId="47" fillId="0" borderId="3" xfId="0" applyNumberFormat="1" applyFont="1" applyBorder="1" applyAlignment="1" applyProtection="1">
      <alignment vertical="center"/>
      <protection locked="0"/>
    </xf>
    <xf numFmtId="0" fontId="103" fillId="0" borderId="0" xfId="0" applyFont="1" applyAlignment="1" applyProtection="1">
      <alignment horizontal="center"/>
      <protection hidden="1"/>
    </xf>
    <xf numFmtId="0" fontId="103" fillId="0" borderId="0" xfId="0" applyFont="1" applyAlignment="1" applyProtection="1">
      <alignment horizontal="left"/>
      <protection hidden="1"/>
    </xf>
    <xf numFmtId="0" fontId="43" fillId="0" borderId="0" xfId="0" applyFont="1" applyAlignment="1" applyProtection="1">
      <alignment horizontal="center"/>
      <protection hidden="1"/>
    </xf>
    <xf numFmtId="0" fontId="68" fillId="29" borderId="36" xfId="0" applyFont="1" applyFill="1" applyBorder="1" applyAlignment="1" applyProtection="1">
      <alignment horizontal="left" vertical="center" wrapText="1"/>
      <protection hidden="1"/>
    </xf>
    <xf numFmtId="0" fontId="43" fillId="29" borderId="37" xfId="0" applyFont="1" applyFill="1" applyBorder="1" applyAlignment="1" applyProtection="1">
      <alignment horizontal="left" vertical="top" wrapText="1"/>
      <protection hidden="1"/>
    </xf>
    <xf numFmtId="0" fontId="103" fillId="0" borderId="0" xfId="0" applyFont="1" applyProtection="1">
      <protection hidden="1"/>
    </xf>
    <xf numFmtId="0" fontId="68" fillId="29" borderId="51" xfId="0" applyFont="1" applyFill="1" applyBorder="1" applyAlignment="1" applyProtection="1">
      <alignment horizontal="left" vertical="center" wrapText="1"/>
      <protection hidden="1"/>
    </xf>
    <xf numFmtId="0" fontId="43" fillId="29" borderId="52" xfId="0" applyFont="1" applyFill="1" applyBorder="1" applyAlignment="1" applyProtection="1">
      <alignment horizontal="left" vertical="top" wrapText="1"/>
      <protection hidden="1"/>
    </xf>
    <xf numFmtId="0" fontId="48" fillId="24" borderId="46" xfId="0" applyFont="1" applyFill="1" applyBorder="1" applyAlignment="1" applyProtection="1">
      <alignment vertical="center" wrapText="1"/>
      <protection hidden="1"/>
    </xf>
    <xf numFmtId="0" fontId="48" fillId="24" borderId="0" xfId="0" applyFont="1" applyFill="1" applyBorder="1" applyAlignment="1" applyProtection="1">
      <alignment vertical="center" wrapText="1"/>
      <protection hidden="1"/>
    </xf>
    <xf numFmtId="0" fontId="48" fillId="24" borderId="40" xfId="0" applyFont="1" applyFill="1" applyBorder="1" applyAlignment="1" applyProtection="1">
      <alignment horizontal="center" vertical="center" wrapText="1"/>
      <protection hidden="1"/>
    </xf>
    <xf numFmtId="0" fontId="65" fillId="23" borderId="42" xfId="0" applyFont="1" applyFill="1" applyBorder="1" applyAlignment="1" applyProtection="1">
      <alignment horizontal="left" vertical="center" wrapText="1"/>
      <protection hidden="1"/>
    </xf>
    <xf numFmtId="0" fontId="62" fillId="35" borderId="53" xfId="0" applyFont="1" applyFill="1" applyBorder="1" applyProtection="1">
      <protection hidden="1"/>
    </xf>
    <xf numFmtId="0" fontId="104" fillId="0" borderId="0" xfId="0" applyFont="1" applyProtection="1">
      <protection hidden="1"/>
    </xf>
    <xf numFmtId="0" fontId="104" fillId="0" borderId="0" xfId="0" applyFont="1" applyBorder="1" applyAlignment="1" applyProtection="1">
      <alignment horizontal="left"/>
      <protection hidden="1"/>
    </xf>
    <xf numFmtId="0" fontId="104" fillId="0" borderId="0" xfId="0" applyFont="1" applyBorder="1" applyProtection="1">
      <protection hidden="1"/>
    </xf>
    <xf numFmtId="0" fontId="103" fillId="0" borderId="0" xfId="0" applyFont="1" applyBorder="1" applyAlignment="1" applyProtection="1">
      <alignment horizontal="left"/>
      <protection hidden="1"/>
    </xf>
    <xf numFmtId="0" fontId="50" fillId="0" borderId="0" xfId="0" applyFont="1" applyProtection="1">
      <protection hidden="1"/>
    </xf>
    <xf numFmtId="0" fontId="65" fillId="23" borderId="3" xfId="0" applyFont="1" applyFill="1" applyBorder="1" applyAlignment="1" applyProtection="1">
      <alignment horizontal="left" vertical="center" wrapText="1"/>
      <protection hidden="1"/>
    </xf>
    <xf numFmtId="0" fontId="66" fillId="35" borderId="3" xfId="21" applyFont="1" applyFill="1" applyBorder="1" applyAlignment="1" applyProtection="1">
      <alignment vertical="center" wrapText="1"/>
      <protection hidden="1"/>
    </xf>
    <xf numFmtId="0" fontId="103" fillId="0" borderId="0" xfId="0" applyFont="1" applyBorder="1" applyProtection="1">
      <protection hidden="1"/>
    </xf>
    <xf numFmtId="0" fontId="65" fillId="23" borderId="44" xfId="0" applyFont="1" applyFill="1" applyBorder="1" applyAlignment="1" applyProtection="1">
      <alignment horizontal="left" vertical="center" wrapText="1"/>
      <protection hidden="1"/>
    </xf>
    <xf numFmtId="0" fontId="66" fillId="35" borderId="44" xfId="21" applyFont="1" applyFill="1" applyBorder="1" applyAlignment="1" applyProtection="1">
      <alignment vertical="center" wrapText="1"/>
      <protection hidden="1"/>
    </xf>
    <xf numFmtId="0" fontId="51" fillId="0" borderId="0" xfId="0" applyFont="1" applyProtection="1">
      <protection hidden="1"/>
    </xf>
    <xf numFmtId="0" fontId="64" fillId="6" borderId="58" xfId="0" applyFont="1" applyFill="1" applyBorder="1" applyAlignment="1" applyProtection="1">
      <alignment horizontal="center" vertical="center" textRotation="90" wrapText="1"/>
      <protection hidden="1"/>
    </xf>
    <xf numFmtId="0" fontId="63" fillId="6" borderId="38" xfId="0" applyFont="1" applyFill="1" applyBorder="1" applyAlignment="1" applyProtection="1">
      <alignment horizontal="center" vertical="center" textRotation="90" wrapText="1"/>
      <protection hidden="1"/>
    </xf>
    <xf numFmtId="0" fontId="63" fillId="6" borderId="40" xfId="0" applyFont="1" applyFill="1" applyBorder="1" applyAlignment="1" applyProtection="1">
      <alignment horizontal="center" vertical="center" textRotation="90" wrapText="1"/>
      <protection hidden="1"/>
    </xf>
    <xf numFmtId="0" fontId="65" fillId="6" borderId="40" xfId="0" applyFont="1" applyFill="1" applyBorder="1" applyAlignment="1" applyProtection="1">
      <alignment horizontal="left" vertical="center" wrapText="1"/>
      <protection hidden="1"/>
    </xf>
    <xf numFmtId="0" fontId="66" fillId="6" borderId="39" xfId="21" applyFont="1" applyFill="1" applyBorder="1" applyAlignment="1" applyProtection="1">
      <alignment vertical="center" wrapText="1"/>
      <protection hidden="1"/>
    </xf>
    <xf numFmtId="0" fontId="66" fillId="6" borderId="59" xfId="21" applyFont="1" applyFill="1" applyBorder="1" applyAlignment="1" applyProtection="1">
      <alignment horizontal="left" vertical="center" wrapText="1"/>
      <protection hidden="1"/>
    </xf>
    <xf numFmtId="0" fontId="65" fillId="26" borderId="42" xfId="0" applyFont="1" applyFill="1" applyBorder="1" applyAlignment="1" applyProtection="1">
      <alignment horizontal="center" vertical="center" wrapText="1"/>
      <protection hidden="1"/>
    </xf>
    <xf numFmtId="0" fontId="65" fillId="26" borderId="42" xfId="0" applyFont="1" applyFill="1" applyBorder="1" applyAlignment="1" applyProtection="1">
      <alignment horizontal="left" vertical="center" wrapText="1"/>
      <protection hidden="1"/>
    </xf>
    <xf numFmtId="0" fontId="66" fillId="28" borderId="42" xfId="21" applyFont="1" applyFill="1" applyBorder="1" applyAlignment="1" applyProtection="1">
      <alignment vertical="center" wrapText="1"/>
      <protection hidden="1"/>
    </xf>
    <xf numFmtId="0" fontId="65" fillId="26" borderId="3" xfId="0" applyFont="1" applyFill="1" applyBorder="1" applyAlignment="1" applyProtection="1">
      <alignment horizontal="center" vertical="center" wrapText="1"/>
      <protection hidden="1"/>
    </xf>
    <xf numFmtId="0" fontId="65" fillId="26" borderId="3" xfId="0" applyFont="1" applyFill="1" applyBorder="1" applyAlignment="1" applyProtection="1">
      <alignment horizontal="left" vertical="center" wrapText="1"/>
      <protection hidden="1"/>
    </xf>
    <xf numFmtId="0" fontId="66" fillId="28" borderId="3" xfId="21" applyFont="1" applyFill="1" applyBorder="1" applyAlignment="1" applyProtection="1">
      <alignment vertical="center" wrapText="1"/>
      <protection hidden="1"/>
    </xf>
    <xf numFmtId="0" fontId="62" fillId="33" borderId="3" xfId="0" applyFont="1" applyFill="1" applyBorder="1" applyAlignment="1" applyProtection="1">
      <alignment horizontal="center" vertical="center" textRotation="90" wrapText="1"/>
      <protection hidden="1"/>
    </xf>
    <xf numFmtId="0" fontId="67" fillId="33" borderId="3" xfId="0" applyFont="1" applyFill="1" applyBorder="1" applyAlignment="1" applyProtection="1">
      <alignment horizontal="left" vertical="center" wrapText="1"/>
      <protection hidden="1"/>
    </xf>
    <xf numFmtId="0" fontId="6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textRotation="90" wrapText="1"/>
      <protection hidden="1"/>
    </xf>
    <xf numFmtId="0" fontId="67" fillId="32" borderId="3" xfId="0" applyFont="1" applyFill="1" applyBorder="1" applyAlignment="1" applyProtection="1">
      <alignment horizontal="left" vertical="center" wrapText="1"/>
      <protection hidden="1"/>
    </xf>
    <xf numFmtId="0" fontId="66" fillId="32" borderId="3" xfId="21" applyFont="1" applyFill="1" applyBorder="1" applyAlignment="1" applyProtection="1">
      <alignment vertical="center" wrapText="1"/>
      <protection hidden="1"/>
    </xf>
    <xf numFmtId="0" fontId="62" fillId="32" borderId="44" xfId="0" applyFont="1" applyFill="1" applyBorder="1" applyAlignment="1" applyProtection="1">
      <alignment horizontal="center" vertical="center" textRotation="90" wrapText="1"/>
      <protection hidden="1"/>
    </xf>
    <xf numFmtId="0" fontId="67" fillId="32" borderId="44" xfId="0" applyFont="1" applyFill="1" applyBorder="1" applyAlignment="1" applyProtection="1">
      <alignment horizontal="left" vertical="center" wrapText="1"/>
      <protection hidden="1"/>
    </xf>
    <xf numFmtId="0" fontId="66" fillId="32" borderId="44" xfId="21" applyFont="1" applyFill="1" applyBorder="1" applyAlignment="1" applyProtection="1">
      <alignment vertical="center" wrapText="1"/>
      <protection hidden="1"/>
    </xf>
    <xf numFmtId="0" fontId="43" fillId="0" borderId="0" xfId="0" applyFont="1" applyAlignment="1" applyProtection="1">
      <alignment horizontal="center" vertical="center"/>
      <protection hidden="1"/>
    </xf>
    <xf numFmtId="0" fontId="43"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43" fillId="0" borderId="0" xfId="0" applyFont="1" applyAlignment="1" applyProtection="1">
      <alignment horizontal="center" wrapText="1"/>
      <protection hidden="1"/>
    </xf>
    <xf numFmtId="0" fontId="43" fillId="0" borderId="0" xfId="0" applyFont="1" applyAlignment="1" applyProtection="1">
      <alignment horizontal="left"/>
      <protection hidden="1"/>
    </xf>
    <xf numFmtId="0" fontId="109" fillId="43" borderId="0" xfId="21" applyFont="1" applyFill="1" applyAlignment="1" applyProtection="1">
      <alignment vertical="center"/>
      <protection hidden="1"/>
    </xf>
    <xf numFmtId="0" fontId="109" fillId="43" borderId="0" xfId="21" applyFont="1" applyFill="1" applyAlignment="1" applyProtection="1">
      <alignment horizontal="center" vertical="center" wrapText="1"/>
      <protection hidden="1"/>
    </xf>
    <xf numFmtId="0" fontId="110" fillId="43" borderId="0" xfId="21" applyFont="1" applyFill="1" applyBorder="1" applyAlignment="1" applyProtection="1">
      <alignment vertical="center"/>
      <protection hidden="1"/>
    </xf>
    <xf numFmtId="4" fontId="109" fillId="43" borderId="0" xfId="21" applyNumberFormat="1" applyFont="1" applyFill="1" applyAlignment="1" applyProtection="1">
      <alignment horizontal="center" vertical="center"/>
      <protection hidden="1"/>
    </xf>
    <xf numFmtId="0" fontId="110" fillId="43" borderId="0" xfId="21" applyFont="1" applyFill="1" applyBorder="1" applyAlignment="1" applyProtection="1">
      <alignment horizontal="center" vertical="center"/>
      <protection hidden="1"/>
    </xf>
    <xf numFmtId="0" fontId="109" fillId="43" borderId="0" xfId="21" applyFont="1" applyFill="1" applyAlignment="1" applyProtection="1">
      <alignment horizontal="center" vertical="center"/>
      <protection hidden="1"/>
    </xf>
    <xf numFmtId="0" fontId="56" fillId="39" borderId="113" xfId="21" applyFont="1" applyFill="1" applyBorder="1" applyAlignment="1" applyProtection="1">
      <alignment horizontal="left" vertical="center" wrapText="1" indent="1"/>
      <protection hidden="1"/>
    </xf>
    <xf numFmtId="0" fontId="24" fillId="39" borderId="113" xfId="21" applyFont="1" applyFill="1" applyBorder="1" applyAlignment="1" applyProtection="1">
      <alignment vertical="center" wrapText="1"/>
      <protection hidden="1"/>
    </xf>
    <xf numFmtId="4" fontId="16" fillId="39" borderId="114" xfId="21" applyNumberFormat="1" applyFont="1" applyFill="1" applyBorder="1" applyAlignment="1" applyProtection="1">
      <alignment horizontal="left" vertical="top" wrapText="1"/>
      <protection hidden="1"/>
    </xf>
    <xf numFmtId="0" fontId="42" fillId="0" borderId="0" xfId="21" applyFont="1" applyBorder="1" applyAlignment="1" applyProtection="1">
      <alignment vertical="center" wrapText="1"/>
      <protection hidden="1"/>
    </xf>
    <xf numFmtId="0" fontId="43" fillId="0" borderId="0" xfId="0" applyFont="1" applyBorder="1" applyProtection="1">
      <protection hidden="1"/>
    </xf>
    <xf numFmtId="172" fontId="43" fillId="0" borderId="0" xfId="0" applyNumberFormat="1" applyFont="1" applyBorder="1" applyProtection="1">
      <protection hidden="1"/>
    </xf>
    <xf numFmtId="166" fontId="43" fillId="0" borderId="0" xfId="0" applyNumberFormat="1" applyFont="1" applyProtection="1">
      <protection hidden="1"/>
    </xf>
    <xf numFmtId="174" fontId="43" fillId="0" borderId="0" xfId="0" applyNumberFormat="1" applyFont="1" applyProtection="1">
      <protection hidden="1"/>
    </xf>
    <xf numFmtId="171" fontId="43" fillId="0" borderId="0" xfId="0" applyNumberFormat="1" applyFont="1" applyProtection="1">
      <protection hidden="1"/>
    </xf>
    <xf numFmtId="0" fontId="19" fillId="0" borderId="0" xfId="0" applyFont="1" applyAlignment="1">
      <alignment horizontal="center" wrapText="1"/>
    </xf>
    <xf numFmtId="0" fontId="0" fillId="0" borderId="0" xfId="0" applyAlignment="1">
      <alignment horizontal="center"/>
    </xf>
    <xf numFmtId="0" fontId="3" fillId="0" borderId="0" xfId="34" applyFont="1" applyFill="1" applyBorder="1" applyAlignment="1">
      <alignment horizontal="center" wrapText="1"/>
    </xf>
    <xf numFmtId="0" fontId="111" fillId="0" borderId="0" xfId="0" applyFont="1" applyProtection="1">
      <protection hidden="1"/>
    </xf>
    <xf numFmtId="0" fontId="112" fillId="0" borderId="0" xfId="0" applyFont="1" applyBorder="1" applyAlignment="1" applyProtection="1">
      <alignment horizontal="left" vertical="center" readingOrder="1"/>
      <protection hidden="1"/>
    </xf>
    <xf numFmtId="0" fontId="112" fillId="0" borderId="0" xfId="0" applyFont="1" applyProtection="1">
      <protection hidden="1"/>
    </xf>
    <xf numFmtId="4" fontId="26" fillId="0" borderId="0" xfId="21" applyNumberFormat="1" applyFont="1" applyAlignment="1" applyProtection="1">
      <alignment vertical="center"/>
      <protection hidden="1"/>
    </xf>
    <xf numFmtId="4" fontId="113" fillId="0" borderId="3" xfId="21" applyNumberFormat="1" applyFont="1" applyFill="1" applyBorder="1" applyAlignment="1" applyProtection="1">
      <alignment horizontal="center" vertical="center" wrapText="1"/>
      <protection hidden="1"/>
    </xf>
    <xf numFmtId="0" fontId="3" fillId="0" borderId="3" xfId="21" applyFont="1" applyBorder="1" applyAlignment="1" applyProtection="1">
      <alignment vertical="center" wrapText="1"/>
      <protection hidden="1"/>
    </xf>
    <xf numFmtId="0" fontId="58" fillId="31" borderId="112" xfId="21" applyFont="1" applyFill="1" applyBorder="1" applyAlignment="1" applyProtection="1">
      <alignment horizontal="center" vertical="top" wrapText="1"/>
      <protection hidden="1"/>
    </xf>
    <xf numFmtId="0" fontId="18" fillId="0" borderId="0" xfId="33" applyAlignment="1" applyProtection="1">
      <alignment horizontal="center"/>
      <protection hidden="1"/>
    </xf>
    <xf numFmtId="0" fontId="10" fillId="0" borderId="0" xfId="21" applyFont="1" applyAlignment="1" applyProtection="1">
      <alignment horizontal="left" vertical="top" wrapText="1"/>
      <protection hidden="1"/>
    </xf>
    <xf numFmtId="0" fontId="21" fillId="31" borderId="112" xfId="21" applyFont="1" applyFill="1" applyBorder="1" applyAlignment="1" applyProtection="1">
      <alignment horizontal="center" vertical="center" wrapText="1"/>
      <protection hidden="1"/>
    </xf>
    <xf numFmtId="0" fontId="61" fillId="34" borderId="110" xfId="21" applyFont="1" applyFill="1" applyBorder="1" applyAlignment="1" applyProtection="1">
      <alignment horizontal="center" vertical="center" wrapText="1"/>
      <protection hidden="1"/>
    </xf>
    <xf numFmtId="0" fontId="61" fillId="34" borderId="0" xfId="21" applyFont="1" applyFill="1" applyBorder="1" applyAlignment="1" applyProtection="1">
      <alignment horizontal="center" vertical="center" wrapText="1"/>
      <protection hidden="1"/>
    </xf>
    <xf numFmtId="0" fontId="61" fillId="34" borderId="112" xfId="21" applyFont="1" applyFill="1" applyBorder="1" applyAlignment="1" applyProtection="1">
      <alignment horizontal="center" vertical="center" wrapText="1"/>
      <protection hidden="1"/>
    </xf>
    <xf numFmtId="4" fontId="57" fillId="0" borderId="108" xfId="21" applyNumberFormat="1" applyFont="1" applyFill="1" applyBorder="1" applyAlignment="1" applyProtection="1">
      <alignment horizontal="center" vertical="center"/>
      <protection hidden="1"/>
    </xf>
    <xf numFmtId="4" fontId="57" fillId="0" borderId="52" xfId="21" applyNumberFormat="1" applyFont="1" applyFill="1" applyBorder="1" applyAlignment="1" applyProtection="1">
      <alignment horizontal="center" vertical="center"/>
      <protection hidden="1"/>
    </xf>
    <xf numFmtId="0" fontId="61" fillId="34" borderId="88" xfId="21" quotePrefix="1" applyFont="1" applyFill="1" applyBorder="1" applyAlignment="1" applyProtection="1">
      <alignment horizontal="center" vertical="center" wrapText="1"/>
      <protection hidden="1"/>
    </xf>
    <xf numFmtId="0" fontId="61" fillId="34" borderId="39" xfId="21" quotePrefix="1" applyFont="1" applyFill="1" applyBorder="1" applyAlignment="1" applyProtection="1">
      <alignment horizontal="center" vertical="center" wrapText="1"/>
      <protection hidden="1"/>
    </xf>
    <xf numFmtId="0" fontId="61" fillId="34" borderId="51" xfId="21" quotePrefix="1" applyFont="1" applyFill="1" applyBorder="1" applyAlignment="1" applyProtection="1">
      <alignment horizontal="center" vertical="center" wrapText="1"/>
      <protection hidden="1"/>
    </xf>
    <xf numFmtId="0" fontId="85" fillId="30" borderId="0" xfId="21" applyFont="1" applyFill="1" applyAlignment="1" applyProtection="1">
      <alignment horizontal="left" vertical="center" wrapText="1"/>
      <protection hidden="1"/>
    </xf>
    <xf numFmtId="0" fontId="105" fillId="0" borderId="56" xfId="21" applyFont="1" applyBorder="1" applyAlignment="1" applyProtection="1">
      <alignment horizontal="left" vertical="center" wrapText="1"/>
      <protection hidden="1"/>
    </xf>
    <xf numFmtId="0" fontId="105" fillId="0" borderId="57" xfId="21" applyFont="1" applyBorder="1" applyAlignment="1" applyProtection="1">
      <alignment horizontal="left" vertical="center" wrapText="1"/>
      <protection hidden="1"/>
    </xf>
    <xf numFmtId="0" fontId="55" fillId="31" borderId="0" xfId="21" applyFont="1" applyFill="1" applyBorder="1" applyAlignment="1" applyProtection="1">
      <alignment horizontal="center" vertical="center"/>
      <protection hidden="1"/>
    </xf>
    <xf numFmtId="0" fontId="79" fillId="9" borderId="109" xfId="20" applyFont="1" applyFill="1" applyBorder="1" applyAlignment="1" applyProtection="1">
      <alignment horizontal="center" vertical="center" textRotation="90" wrapText="1"/>
      <protection hidden="1"/>
    </xf>
    <xf numFmtId="0" fontId="79" fillId="9" borderId="0" xfId="20" applyFont="1" applyFill="1" applyBorder="1" applyAlignment="1" applyProtection="1">
      <alignment horizontal="center" vertical="center" textRotation="90" wrapText="1"/>
      <protection hidden="1"/>
    </xf>
    <xf numFmtId="0" fontId="102" fillId="0" borderId="0" xfId="21" applyFont="1" applyAlignment="1" applyProtection="1">
      <alignment horizontal="center" vertical="top" wrapText="1"/>
      <protection hidden="1"/>
    </xf>
    <xf numFmtId="0" fontId="14" fillId="37" borderId="107" xfId="20" applyFont="1" applyFill="1" applyBorder="1" applyAlignment="1" applyProtection="1">
      <alignment horizontal="center" vertical="center" textRotation="90" wrapText="1"/>
      <protection hidden="1"/>
    </xf>
    <xf numFmtId="0" fontId="14" fillId="37" borderId="0" xfId="20" applyFont="1" applyFill="1" applyBorder="1" applyAlignment="1" applyProtection="1">
      <alignment horizontal="center" vertical="center" textRotation="90" wrapText="1"/>
      <protection hidden="1"/>
    </xf>
    <xf numFmtId="168" fontId="21" fillId="7" borderId="0" xfId="0" applyNumberFormat="1" applyFont="1" applyFill="1" applyAlignment="1" applyProtection="1">
      <alignment horizontal="left" vertical="center"/>
      <protection hidden="1"/>
    </xf>
    <xf numFmtId="0" fontId="0" fillId="0" borderId="0" xfId="21" applyFont="1" applyAlignment="1" applyProtection="1">
      <alignment horizontal="left" vertical="top" wrapText="1"/>
      <protection hidden="1"/>
    </xf>
    <xf numFmtId="0" fontId="26" fillId="7" borderId="0" xfId="21" applyFont="1" applyFill="1" applyAlignment="1" applyProtection="1">
      <alignment horizontal="center" vertical="center"/>
      <protection hidden="1"/>
    </xf>
    <xf numFmtId="0" fontId="23" fillId="7" borderId="0" xfId="20" applyFont="1" applyFill="1" applyBorder="1" applyAlignment="1" applyProtection="1">
      <alignment horizontal="center" vertical="center" textRotation="90"/>
      <protection hidden="1"/>
    </xf>
    <xf numFmtId="0" fontId="16" fillId="0" borderId="0" xfId="21" applyFont="1" applyAlignment="1" applyProtection="1">
      <alignment horizontal="left" vertical="top" wrapText="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14" fillId="38" borderId="27" xfId="20" applyFont="1" applyFill="1" applyBorder="1" applyAlignment="1" applyProtection="1">
      <alignment horizontal="center" vertical="center" textRotation="90" wrapText="1"/>
      <protection hidden="1"/>
    </xf>
    <xf numFmtId="0" fontId="14" fillId="38" borderId="95" xfId="20" applyFont="1" applyFill="1" applyBorder="1" applyAlignment="1" applyProtection="1">
      <alignment horizontal="center" vertical="center" textRotation="90" wrapText="1"/>
      <protection hidden="1"/>
    </xf>
    <xf numFmtId="0" fontId="23" fillId="7" borderId="0" xfId="20" applyFont="1" applyFill="1" applyBorder="1" applyAlignment="1" applyProtection="1">
      <alignment horizontal="center" vertical="center" textRotation="90" wrapText="1"/>
      <protection hidden="1"/>
    </xf>
    <xf numFmtId="0" fontId="23" fillId="7" borderId="15" xfId="20" applyFont="1" applyFill="1" applyBorder="1" applyAlignment="1" applyProtection="1">
      <alignment horizontal="center" vertical="center" textRotation="90" wrapText="1"/>
      <protection hidden="1"/>
    </xf>
    <xf numFmtId="0" fontId="97" fillId="23" borderId="36" xfId="0" applyFont="1" applyFill="1" applyBorder="1" applyAlignment="1" applyProtection="1">
      <alignment horizontal="center"/>
      <protection hidden="1"/>
    </xf>
    <xf numFmtId="0" fontId="97" fillId="23" borderId="2" xfId="0" applyFont="1" applyFill="1" applyBorder="1" applyAlignment="1" applyProtection="1">
      <alignment horizontal="center"/>
      <protection hidden="1"/>
    </xf>
    <xf numFmtId="0" fontId="97" fillId="23" borderId="37" xfId="0" applyFont="1" applyFill="1" applyBorder="1" applyAlignment="1" applyProtection="1">
      <alignment horizontal="center"/>
      <protection hidden="1"/>
    </xf>
    <xf numFmtId="0" fontId="41" fillId="18" borderId="97" xfId="0" applyFont="1" applyFill="1" applyBorder="1" applyAlignment="1" applyProtection="1">
      <alignment horizontal="center" vertical="center" wrapText="1" readingOrder="1"/>
      <protection hidden="1"/>
    </xf>
    <xf numFmtId="0" fontId="41" fillId="18" borderId="98" xfId="0" applyFont="1" applyFill="1" applyBorder="1" applyAlignment="1" applyProtection="1">
      <alignment horizontal="center" vertical="center" wrapText="1" readingOrder="1"/>
      <protection hidden="1"/>
    </xf>
    <xf numFmtId="0" fontId="78" fillId="18" borderId="99" xfId="0" applyFont="1" applyFill="1" applyBorder="1" applyAlignment="1" applyProtection="1">
      <alignment horizontal="center" vertical="center" wrapText="1" readingOrder="1"/>
      <protection hidden="1"/>
    </xf>
    <xf numFmtId="0" fontId="78" fillId="18" borderId="100" xfId="0" applyFont="1" applyFill="1" applyBorder="1" applyAlignment="1" applyProtection="1">
      <alignment horizontal="center" vertical="center" wrapText="1" readingOrder="1"/>
      <protection hidden="1"/>
    </xf>
    <xf numFmtId="0" fontId="84" fillId="42" borderId="101" xfId="0" applyFont="1" applyFill="1" applyBorder="1" applyAlignment="1" applyProtection="1">
      <alignment horizontal="center" vertical="center" wrapText="1" readingOrder="1"/>
      <protection hidden="1"/>
    </xf>
    <xf numFmtId="0" fontId="84" fillId="42" borderId="102" xfId="0" applyFont="1" applyFill="1" applyBorder="1" applyAlignment="1" applyProtection="1">
      <alignment horizontal="center" vertical="center" wrapText="1" readingOrder="1"/>
      <protection hidden="1"/>
    </xf>
    <xf numFmtId="0" fontId="84" fillId="42" borderId="103" xfId="0" applyFont="1" applyFill="1" applyBorder="1" applyAlignment="1" applyProtection="1">
      <alignment horizontal="center" vertical="center" wrapText="1" readingOrder="1"/>
      <protection hidden="1"/>
    </xf>
    <xf numFmtId="0" fontId="0" fillId="0" borderId="105" xfId="0" applyBorder="1" applyAlignment="1" applyProtection="1">
      <alignment horizontal="left" vertical="center" wrapText="1"/>
      <protection hidden="1"/>
    </xf>
    <xf numFmtId="0" fontId="0" fillId="0" borderId="106" xfId="0" applyBorder="1" applyAlignment="1" applyProtection="1">
      <alignment horizontal="left" vertical="center" wrapText="1"/>
      <protection hidden="1"/>
    </xf>
    <xf numFmtId="0" fontId="19" fillId="16" borderId="38" xfId="0" applyFont="1" applyFill="1" applyBorder="1" applyAlignment="1" applyProtection="1">
      <alignment horizontal="center"/>
      <protection hidden="1"/>
    </xf>
    <xf numFmtId="0" fontId="19" fillId="16" borderId="52" xfId="0" applyFont="1" applyFill="1" applyBorder="1" applyAlignment="1" applyProtection="1">
      <alignment horizontal="center"/>
      <protection hidden="1"/>
    </xf>
    <xf numFmtId="0" fontId="19" fillId="37" borderId="36" xfId="0" applyFont="1" applyFill="1" applyBorder="1" applyAlignment="1" applyProtection="1">
      <alignment horizontal="center"/>
      <protection hidden="1"/>
    </xf>
    <xf numFmtId="0" fontId="19" fillId="37" borderId="2" xfId="0" applyFont="1" applyFill="1" applyBorder="1" applyAlignment="1" applyProtection="1">
      <alignment horizontal="center"/>
      <protection hidden="1"/>
    </xf>
    <xf numFmtId="0" fontId="19" fillId="37" borderId="37" xfId="0" applyFont="1" applyFill="1" applyBorder="1" applyAlignment="1" applyProtection="1">
      <alignment horizontal="center"/>
      <protection hidden="1"/>
    </xf>
    <xf numFmtId="0" fontId="19" fillId="30" borderId="36" xfId="0" applyFont="1" applyFill="1" applyBorder="1" applyAlignment="1" applyProtection="1">
      <alignment horizontal="center"/>
      <protection hidden="1"/>
    </xf>
    <xf numFmtId="0" fontId="19" fillId="30" borderId="2" xfId="0" applyFont="1" applyFill="1" applyBorder="1" applyAlignment="1" applyProtection="1">
      <alignment horizontal="center"/>
      <protection hidden="1"/>
    </xf>
    <xf numFmtId="0" fontId="19" fillId="30" borderId="37" xfId="0" applyFont="1" applyFill="1" applyBorder="1" applyAlignment="1" applyProtection="1">
      <alignment horizontal="center"/>
      <protection hidden="1"/>
    </xf>
    <xf numFmtId="0" fontId="94" fillId="45" borderId="36" xfId="0" applyFont="1" applyFill="1" applyBorder="1" applyAlignment="1" applyProtection="1">
      <alignment horizontal="center"/>
      <protection hidden="1"/>
    </xf>
    <xf numFmtId="0" fontId="94" fillId="45" borderId="2" xfId="0" applyFont="1" applyFill="1" applyBorder="1" applyAlignment="1" applyProtection="1">
      <alignment horizontal="center"/>
      <protection hidden="1"/>
    </xf>
    <xf numFmtId="0" fontId="94" fillId="45" borderId="37"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48" fillId="23" borderId="36" xfId="0" applyFont="1" applyFill="1" applyBorder="1" applyAlignment="1" applyProtection="1">
      <alignment horizontal="center" wrapText="1"/>
      <protection hidden="1"/>
    </xf>
    <xf numFmtId="0" fontId="48" fillId="23" borderId="37" xfId="0" applyFont="1" applyFill="1" applyBorder="1" applyAlignment="1" applyProtection="1">
      <alignment horizontal="center"/>
      <protection hidden="1"/>
    </xf>
    <xf numFmtId="0" fontId="48" fillId="24" borderId="3" xfId="0" applyFont="1" applyFill="1" applyBorder="1" applyAlignment="1" applyProtection="1">
      <alignment horizontal="center" wrapText="1"/>
      <protection hidden="1"/>
    </xf>
    <xf numFmtId="0" fontId="45" fillId="20" borderId="0" xfId="0" applyFont="1" applyFill="1" applyBorder="1" applyAlignment="1" applyProtection="1">
      <alignment horizontal="center" wrapText="1"/>
      <protection hidden="1"/>
    </xf>
    <xf numFmtId="0" fontId="45" fillId="20" borderId="0" xfId="0" applyFont="1" applyFill="1" applyBorder="1" applyAlignment="1" applyProtection="1">
      <alignment horizontal="center"/>
      <protection hidden="1"/>
    </xf>
    <xf numFmtId="0" fontId="42" fillId="0" borderId="56" xfId="0" applyFont="1" applyFill="1" applyBorder="1" applyAlignment="1" applyProtection="1">
      <alignment horizontal="left" vertical="center" wrapText="1"/>
      <protection hidden="1"/>
    </xf>
    <xf numFmtId="0" fontId="42" fillId="0" borderId="57" xfId="0" applyFont="1" applyFill="1" applyBorder="1" applyAlignment="1" applyProtection="1">
      <alignment horizontal="left" vertical="center" wrapText="1"/>
      <protection hidden="1"/>
    </xf>
    <xf numFmtId="0" fontId="63" fillId="26" borderId="66" xfId="0" applyFont="1" applyFill="1" applyBorder="1" applyAlignment="1" applyProtection="1">
      <alignment horizontal="center" vertical="center" textRotation="90" wrapText="1"/>
      <protection hidden="1"/>
    </xf>
    <xf numFmtId="0" fontId="63" fillId="26" borderId="40" xfId="0" applyFont="1" applyFill="1" applyBorder="1" applyAlignment="1" applyProtection="1">
      <alignment horizontal="center" vertical="center" textRotation="90" wrapText="1"/>
      <protection hidden="1"/>
    </xf>
    <xf numFmtId="0" fontId="63" fillId="26" borderId="57" xfId="0" applyFont="1" applyFill="1" applyBorder="1" applyAlignment="1" applyProtection="1">
      <alignment horizontal="center" vertical="center" textRotation="90" wrapText="1"/>
      <protection hidden="1"/>
    </xf>
    <xf numFmtId="0" fontId="64" fillId="36" borderId="60" xfId="0" applyFont="1" applyFill="1" applyBorder="1" applyAlignment="1" applyProtection="1">
      <alignment horizontal="center" vertical="center" textRotation="90" wrapText="1"/>
      <protection hidden="1"/>
    </xf>
    <xf numFmtId="0" fontId="64" fillId="36" borderId="62" xfId="0" applyFont="1" applyFill="1" applyBorder="1" applyAlignment="1" applyProtection="1">
      <alignment horizontal="center" vertical="center" textRotation="90" wrapText="1"/>
      <protection hidden="1"/>
    </xf>
    <xf numFmtId="0" fontId="64" fillId="36" borderId="64" xfId="0" applyFont="1" applyFill="1" applyBorder="1" applyAlignment="1" applyProtection="1">
      <alignment horizontal="center" vertical="center" textRotation="90" wrapText="1"/>
      <protection hidden="1"/>
    </xf>
    <xf numFmtId="0" fontId="66" fillId="28" borderId="61" xfId="21" applyFont="1" applyFill="1" applyBorder="1" applyAlignment="1" applyProtection="1">
      <alignment horizontal="center" vertical="center" wrapText="1"/>
      <protection hidden="1"/>
    </xf>
    <xf numFmtId="0" fontId="66" fillId="28" borderId="63" xfId="21" applyFont="1" applyFill="1" applyBorder="1" applyAlignment="1" applyProtection="1">
      <alignment horizontal="center" vertical="center" wrapText="1"/>
      <protection hidden="1"/>
    </xf>
    <xf numFmtId="0" fontId="66" fillId="28" borderId="65" xfId="21" applyFont="1" applyFill="1" applyBorder="1" applyAlignment="1" applyProtection="1">
      <alignment horizontal="center" vertical="center" wrapText="1"/>
      <protection hidden="1"/>
    </xf>
    <xf numFmtId="0" fontId="66" fillId="35" borderId="45" xfId="21" applyFont="1" applyFill="1" applyBorder="1" applyAlignment="1" applyProtection="1">
      <alignment horizontal="left" vertical="center" wrapText="1"/>
      <protection hidden="1"/>
    </xf>
    <xf numFmtId="0" fontId="66" fillId="35" borderId="50" xfId="21" applyFont="1" applyFill="1" applyBorder="1" applyAlignment="1" applyProtection="1">
      <alignment horizontal="left" vertical="center" wrapText="1"/>
      <protection hidden="1"/>
    </xf>
    <xf numFmtId="0" fontId="66" fillId="35" borderId="54" xfId="21" applyFont="1" applyFill="1" applyBorder="1" applyAlignment="1" applyProtection="1">
      <alignment horizontal="left" vertical="center" wrapText="1"/>
      <protection hidden="1"/>
    </xf>
    <xf numFmtId="0" fontId="68" fillId="0" borderId="39" xfId="0" applyFont="1" applyBorder="1" applyAlignment="1" applyProtection="1">
      <alignment horizontal="left" vertical="center" wrapText="1"/>
      <protection hidden="1"/>
    </xf>
    <xf numFmtId="0" fontId="68" fillId="0" borderId="0" xfId="0" applyFont="1" applyBorder="1" applyAlignment="1" applyProtection="1">
      <alignment horizontal="left" vertical="center" wrapText="1"/>
      <protection hidden="1"/>
    </xf>
    <xf numFmtId="0" fontId="68" fillId="0" borderId="38" xfId="0" applyFont="1" applyBorder="1" applyAlignment="1" applyProtection="1">
      <alignment horizontal="left" vertical="center" wrapText="1"/>
      <protection hidden="1"/>
    </xf>
    <xf numFmtId="0" fontId="45" fillId="24" borderId="0" xfId="0" applyFont="1" applyFill="1" applyAlignment="1" applyProtection="1">
      <alignment horizontal="center" wrapText="1"/>
      <protection hidden="1"/>
    </xf>
    <xf numFmtId="0" fontId="64" fillId="23" borderId="41" xfId="0" applyFont="1" applyFill="1" applyBorder="1" applyAlignment="1" applyProtection="1">
      <alignment horizontal="center" vertical="center" textRotation="90" wrapText="1"/>
      <protection hidden="1"/>
    </xf>
    <xf numFmtId="0" fontId="64" fillId="23" borderId="43" xfId="0" applyFont="1" applyFill="1" applyBorder="1" applyAlignment="1" applyProtection="1">
      <alignment horizontal="center" vertical="center" textRotation="90" wrapText="1"/>
      <protection hidden="1"/>
    </xf>
    <xf numFmtId="0" fontId="64" fillId="23" borderId="67" xfId="0" applyFont="1" applyFill="1" applyBorder="1" applyAlignment="1" applyProtection="1">
      <alignment horizontal="center" vertical="center" textRotation="90" wrapText="1"/>
      <protection hidden="1"/>
    </xf>
    <xf numFmtId="0" fontId="60" fillId="24" borderId="0" xfId="0" applyFont="1" applyFill="1" applyBorder="1" applyAlignment="1" applyProtection="1">
      <alignment horizontal="center" vertical="center" wrapText="1"/>
      <protection hidden="1"/>
    </xf>
    <xf numFmtId="0" fontId="63" fillId="23" borderId="72" xfId="0" applyFont="1" applyFill="1" applyBorder="1" applyAlignment="1" applyProtection="1">
      <alignment horizontal="center" vertical="center" textRotation="90" wrapText="1"/>
      <protection hidden="1"/>
    </xf>
    <xf numFmtId="0" fontId="63" fillId="23" borderId="69" xfId="0" applyFont="1" applyFill="1" applyBorder="1" applyAlignment="1" applyProtection="1">
      <alignment horizontal="center" vertical="center" textRotation="90" wrapText="1"/>
      <protection hidden="1"/>
    </xf>
    <xf numFmtId="0" fontId="63" fillId="23" borderId="36" xfId="0" applyFont="1" applyFill="1" applyBorder="1" applyAlignment="1" applyProtection="1">
      <alignment horizontal="center" vertical="center" textRotation="90" wrapText="1"/>
      <protection hidden="1"/>
    </xf>
    <xf numFmtId="0" fontId="63" fillId="23" borderId="37" xfId="0" applyFont="1" applyFill="1" applyBorder="1" applyAlignment="1" applyProtection="1">
      <alignment horizontal="center" vertical="center" textRotation="90" wrapText="1"/>
      <protection hidden="1"/>
    </xf>
    <xf numFmtId="0" fontId="45" fillId="25" borderId="0" xfId="0" applyFont="1" applyFill="1" applyAlignment="1" applyProtection="1">
      <alignment horizontal="center" vertical="center" wrapText="1"/>
      <protection hidden="1"/>
    </xf>
    <xf numFmtId="0" fontId="45" fillId="25" borderId="38" xfId="0" applyFont="1" applyFill="1" applyBorder="1" applyAlignment="1" applyProtection="1">
      <alignment horizontal="center" vertical="center" wrapText="1"/>
      <protection hidden="1"/>
    </xf>
    <xf numFmtId="0" fontId="63" fillId="24" borderId="47" xfId="0" applyFont="1" applyFill="1" applyBorder="1" applyAlignment="1" applyProtection="1">
      <alignment horizontal="center" vertical="center" textRotation="90" wrapText="1"/>
      <protection hidden="1"/>
    </xf>
    <xf numFmtId="0" fontId="63" fillId="24" borderId="48" xfId="0" applyFont="1" applyFill="1" applyBorder="1" applyAlignment="1" applyProtection="1">
      <alignment horizontal="center" vertical="center" textRotation="90" wrapText="1"/>
      <protection hidden="1"/>
    </xf>
    <xf numFmtId="0" fontId="63" fillId="24" borderId="58" xfId="0" applyFont="1" applyFill="1" applyBorder="1" applyAlignment="1" applyProtection="1">
      <alignment horizontal="center" vertical="center" textRotation="90" wrapText="1"/>
      <protection hidden="1"/>
    </xf>
    <xf numFmtId="0" fontId="63" fillId="23" borderId="71" xfId="0" applyFont="1" applyFill="1" applyBorder="1" applyAlignment="1" applyProtection="1">
      <alignment horizontal="center" vertical="center" textRotation="90" wrapText="1"/>
      <protection hidden="1"/>
    </xf>
    <xf numFmtId="0" fontId="63" fillId="23" borderId="70" xfId="0" applyFont="1" applyFill="1" applyBorder="1" applyAlignment="1" applyProtection="1">
      <alignment horizontal="center" vertical="center" textRotation="90" wrapText="1"/>
      <protection hidden="1"/>
    </xf>
    <xf numFmtId="0" fontId="62" fillId="32" borderId="3" xfId="0" applyFont="1" applyFill="1" applyBorder="1" applyAlignment="1" applyProtection="1">
      <alignment horizontal="center" vertical="center" textRotation="90" wrapText="1"/>
      <protection hidden="1"/>
    </xf>
    <xf numFmtId="0" fontId="62" fillId="32" borderId="44" xfId="0" applyFont="1" applyFill="1" applyBorder="1" applyAlignment="1" applyProtection="1">
      <alignment horizontal="center" vertical="center" textRotation="90" wrapText="1"/>
      <protection hidden="1"/>
    </xf>
    <xf numFmtId="0" fontId="62" fillId="33" borderId="3" xfId="0" applyFont="1" applyFill="1" applyBorder="1" applyAlignment="1" applyProtection="1">
      <alignment horizontal="center" vertical="center" textRotation="90" wrapText="1"/>
      <protection hidden="1"/>
    </xf>
    <xf numFmtId="0" fontId="34" fillId="0" borderId="21" xfId="0" applyFont="1" applyBorder="1" applyAlignment="1">
      <alignment horizontal="center" vertical="center"/>
    </xf>
    <xf numFmtId="0" fontId="34" fillId="0" borderId="18" xfId="0" applyFont="1" applyBorder="1" applyAlignment="1">
      <alignment horizontal="center" vertical="center"/>
    </xf>
    <xf numFmtId="0" fontId="34" fillId="0" borderId="4" xfId="0" applyFont="1" applyBorder="1" applyAlignment="1">
      <alignment horizontal="center" vertical="center"/>
    </xf>
    <xf numFmtId="0" fontId="40" fillId="8" borderId="0" xfId="19" applyFont="1" applyFill="1" applyBorder="1" applyAlignment="1" applyProtection="1">
      <alignment horizontal="left" vertical="center" wrapText="1"/>
      <protection locked="0"/>
    </xf>
    <xf numFmtId="0" fontId="34" fillId="0" borderId="2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19" fillId="0" borderId="0" xfId="0" quotePrefix="1" applyFont="1" applyAlignment="1">
      <alignment horizontal="left" wrapText="1"/>
    </xf>
  </cellXfs>
  <cellStyles count="37">
    <cellStyle name="20% - Accent1 2" xfId="20" xr:uid="{00000000-0005-0000-0000-000000000000}"/>
    <cellStyle name="Accent1 2" xfId="19" xr:uid="{00000000-0005-0000-0000-000003000000}"/>
    <cellStyle name="Comma" xfId="32" builtinId="3"/>
    <cellStyle name="Comma 2" xfId="25" xr:uid="{847F0B5F-E166-4851-A7A4-B8934B52CF35}"/>
    <cellStyle name="Comma 2 2" xfId="29" xr:uid="{4E679242-EFA0-4C24-8145-08EA0F983CC9}"/>
    <cellStyle name="Comma0" xfId="1" xr:uid="{00000000-0005-0000-0000-000004000000}"/>
    <cellStyle name="Currency" xfId="31" builtinId="4"/>
    <cellStyle name="Currency 2" xfId="24" xr:uid="{6A1FBA46-10C8-4D96-9BE5-2BDBE8FF8AE4}"/>
    <cellStyle name="Currency 2 2" xfId="28" xr:uid="{828648D5-EF20-4E90-A00D-DEDF3A154E3D}"/>
    <cellStyle name="Currency0" xfId="2" xr:uid="{00000000-0005-0000-0000-000005000000}"/>
    <cellStyle name="Grey" xfId="3" xr:uid="{00000000-0005-0000-0000-000006000000}"/>
    <cellStyle name="Header1" xfId="4" xr:uid="{00000000-0005-0000-0000-000007000000}"/>
    <cellStyle name="Header2" xfId="5" xr:uid="{00000000-0005-0000-0000-000008000000}"/>
    <cellStyle name="Heading 1" xfId="6" builtinId="16" customBuiltin="1"/>
    <cellStyle name="Heading 2" xfId="7" builtinId="17" customBuiltin="1"/>
    <cellStyle name="Hyperlink" xfId="26" builtinId="8"/>
    <cellStyle name="Hyperlink 2" xfId="35" xr:uid="{4334F0D9-60E1-42F1-B44F-40EBCB7C635A}"/>
    <cellStyle name="Input [yellow]" xfId="8" xr:uid="{00000000-0005-0000-0000-00000B000000}"/>
    <cellStyle name="Normal" xfId="0" builtinId="0"/>
    <cellStyle name="Normal - Style1" xfId="9" xr:uid="{00000000-0005-0000-0000-00000D000000}"/>
    <cellStyle name="Normal 2" xfId="21" xr:uid="{00000000-0005-0000-0000-00000E000000}"/>
    <cellStyle name="Normal 2 2" xfId="22" xr:uid="{00000000-0005-0000-0000-00000F000000}"/>
    <cellStyle name="Normal 2 3" xfId="36" xr:uid="{425EFC37-E068-4A24-B7A9-428C17BD7C25}"/>
    <cellStyle name="Normal 3" xfId="23" xr:uid="{54F5CDAB-2881-4F18-B995-9521237BB2F2}"/>
    <cellStyle name="Normal 3 2" xfId="27" xr:uid="{83DBDA5A-AEAD-484F-AF50-D1CDC467B373}"/>
    <cellStyle name="Normal 4" xfId="33" xr:uid="{61A0EE57-931C-40F0-BB37-13FB09590005}"/>
    <cellStyle name="Normal 5" xfId="34" xr:uid="{0129A547-47E0-4B50-98E9-F759B7BF6E77}"/>
    <cellStyle name="Normal_FBP-QMS103(1)" xfId="10" xr:uid="{00000000-0005-0000-0000-000010000000}"/>
    <cellStyle name="Normál_RESULTS" xfId="11" xr:uid="{00000000-0005-0000-0000-000011000000}"/>
    <cellStyle name="Œ…‹æØ‚è [0.00]_laroux" xfId="12" xr:uid="{00000000-0005-0000-0000-000012000000}"/>
    <cellStyle name="Œ…‹æØ‚è_laroux" xfId="13" xr:uid="{00000000-0005-0000-0000-000013000000}"/>
    <cellStyle name="Pénznem [0]_RESULTS" xfId="14" xr:uid="{00000000-0005-0000-0000-000014000000}"/>
    <cellStyle name="Pénznem_RESULTS" xfId="15" xr:uid="{00000000-0005-0000-0000-000015000000}"/>
    <cellStyle name="Percent" xfId="30" builtinId="5"/>
    <cellStyle name="Percent [2]" xfId="16" xr:uid="{00000000-0005-0000-0000-000016000000}"/>
    <cellStyle name="Total" xfId="17" builtinId="25" customBuiltin="1"/>
    <cellStyle name="Undefiniert" xfId="18" xr:uid="{00000000-0005-0000-0000-000018000000}"/>
  </cellStyles>
  <dxfs count="25">
    <dxf>
      <font>
        <color auto="1"/>
      </font>
    </dxf>
    <dxf>
      <font>
        <color auto="1"/>
      </font>
    </dxf>
    <dxf>
      <font>
        <color auto="1"/>
      </font>
    </dxf>
    <dxf>
      <font>
        <color auto="1"/>
      </font>
    </dxf>
    <dxf>
      <font>
        <color auto="1"/>
      </font>
    </dxf>
    <dxf>
      <font>
        <color auto="1"/>
      </font>
    </dxf>
    <dxf>
      <font>
        <color auto="1"/>
      </font>
      <fill>
        <patternFill>
          <bgColor theme="0" tint="-0.2499465926084170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color theme="1"/>
      </font>
      <fill>
        <patternFill>
          <bgColor rgb="FFFFFF00"/>
        </patternFill>
      </fill>
    </dxf>
    <dxf>
      <font>
        <b/>
        <i val="0"/>
        <color auto="1"/>
      </font>
      <fill>
        <patternFill>
          <bgColor rgb="FFFFFF00"/>
        </patternFill>
      </fill>
    </dxf>
    <dxf>
      <font>
        <b/>
        <i val="0"/>
        <color theme="1"/>
      </font>
      <fill>
        <patternFill>
          <bgColor rgb="FFFFFF00"/>
        </patternFill>
      </fill>
    </dxf>
  </dxfs>
  <tableStyles count="0" defaultTableStyle="TableStyleMedium9" defaultPivotStyle="PivotStyleLight16"/>
  <colors>
    <mruColors>
      <color rgb="FFE4E4E4"/>
      <color rgb="FFE9F8FD"/>
      <color rgb="FF3366FF"/>
      <color rgb="FF3333FF"/>
      <color rgb="FFBA257D"/>
      <color rgb="FFFFFEE1"/>
      <color rgb="FFFFFED2"/>
      <color rgb="FFD5FFEA"/>
      <color rgb="FF000000"/>
      <color rgb="FFEB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7218</xdr:colOff>
      <xdr:row>2</xdr:row>
      <xdr:rowOff>106362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2950" cy="371475"/>
        </a:xfrm>
        <a:prstGeom prst="rect">
          <a:avLst/>
        </a:prstGeom>
      </xdr:spPr>
    </xdr:pic>
    <xdr:clientData/>
  </xdr:twoCellAnchor>
  <xdr:twoCellAnchor editAs="oneCell">
    <xdr:from>
      <xdr:col>0</xdr:col>
      <xdr:colOff>0</xdr:colOff>
      <xdr:row>0</xdr:row>
      <xdr:rowOff>71437</xdr:rowOff>
    </xdr:from>
    <xdr:to>
      <xdr:col>2</xdr:col>
      <xdr:colOff>7218</xdr:colOff>
      <xdr:row>2</xdr:row>
      <xdr:rowOff>106362</xdr:rowOff>
    </xdr:to>
    <xdr:pic>
      <xdr:nvPicPr>
        <xdr:cNvPr id="3" name="Picture 2">
          <a:extLst>
            <a:ext uri="{FF2B5EF4-FFF2-40B4-BE49-F238E27FC236}">
              <a16:creationId xmlns:a16="http://schemas.microsoft.com/office/drawing/2014/main" id="{A0675647-557B-4DC7-85B3-69C106A95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533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152402</xdr:colOff>
      <xdr:row>2</xdr:row>
      <xdr:rowOff>180110</xdr:rowOff>
    </xdr:from>
    <xdr:to>
      <xdr:col>20</xdr:col>
      <xdr:colOff>415636</xdr:colOff>
      <xdr:row>18</xdr:row>
      <xdr:rowOff>262662</xdr:rowOff>
    </xdr:to>
    <xdr:pic>
      <xdr:nvPicPr>
        <xdr:cNvPr id="2" name="Picture 1">
          <a:extLst>
            <a:ext uri="{FF2B5EF4-FFF2-40B4-BE49-F238E27FC236}">
              <a16:creationId xmlns:a16="http://schemas.microsoft.com/office/drawing/2014/main" id="{8662C7F1-6FC6-38FB-9C5C-AE1D149269E1}"/>
            </a:ext>
          </a:extLst>
        </xdr:cNvPr>
        <xdr:cNvPicPr>
          <a:picLocks noChangeAspect="1"/>
        </xdr:cNvPicPr>
      </xdr:nvPicPr>
      <xdr:blipFill>
        <a:blip xmlns:r="http://schemas.openxmlformats.org/officeDocument/2006/relationships" r:embed="rId1"/>
        <a:stretch>
          <a:fillRect/>
        </a:stretch>
      </xdr:blipFill>
      <xdr:spPr>
        <a:xfrm>
          <a:off x="9407238" y="1510146"/>
          <a:ext cx="8354289" cy="5846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4120199</xdr:colOff>
      <xdr:row>1</xdr:row>
      <xdr:rowOff>210162</xdr:rowOff>
    </xdr:from>
    <xdr:to>
      <xdr:col>7</xdr:col>
      <xdr:colOff>5561650</xdr:colOff>
      <xdr:row>1</xdr:row>
      <xdr:rowOff>430979</xdr:rowOff>
    </xdr:to>
    <xdr:pic>
      <xdr:nvPicPr>
        <xdr:cNvPr id="6" name="Picture 5">
          <a:extLst>
            <a:ext uri="{FF2B5EF4-FFF2-40B4-BE49-F238E27FC236}">
              <a16:creationId xmlns:a16="http://schemas.microsoft.com/office/drawing/2014/main" id="{8335CB94-3A52-4BC0-A5D0-14564CD43909}"/>
            </a:ext>
          </a:extLst>
        </xdr:cNvPr>
        <xdr:cNvPicPr>
          <a:picLocks noChangeAspect="1"/>
        </xdr:cNvPicPr>
      </xdr:nvPicPr>
      <xdr:blipFill rotWithShape="1">
        <a:blip xmlns:r="http://schemas.openxmlformats.org/officeDocument/2006/relationships" r:embed="rId1"/>
        <a:srcRect l="6175" t="33871" r="9346" b="30501"/>
        <a:stretch/>
      </xdr:blipFill>
      <xdr:spPr>
        <a:xfrm>
          <a:off x="16416108" y="706617"/>
          <a:ext cx="1441451" cy="220817"/>
        </a:xfrm>
        <a:prstGeom prst="rect">
          <a:avLst/>
        </a:prstGeom>
      </xdr:spPr>
    </xdr:pic>
    <xdr:clientData/>
  </xdr:twoCellAnchor>
  <xdr:twoCellAnchor editAs="oneCell">
    <xdr:from>
      <xdr:col>7</xdr:col>
      <xdr:colOff>4025307</xdr:colOff>
      <xdr:row>2</xdr:row>
      <xdr:rowOff>41495</xdr:rowOff>
    </xdr:from>
    <xdr:to>
      <xdr:col>7</xdr:col>
      <xdr:colOff>5840981</xdr:colOff>
      <xdr:row>2</xdr:row>
      <xdr:rowOff>423226</xdr:rowOff>
    </xdr:to>
    <xdr:pic>
      <xdr:nvPicPr>
        <xdr:cNvPr id="7" name="Picture 6">
          <a:extLst>
            <a:ext uri="{FF2B5EF4-FFF2-40B4-BE49-F238E27FC236}">
              <a16:creationId xmlns:a16="http://schemas.microsoft.com/office/drawing/2014/main" id="{B0B5B01E-C45F-4D2E-97FB-0DA3C52AF98D}"/>
            </a:ext>
          </a:extLst>
        </xdr:cNvPr>
        <xdr:cNvPicPr>
          <a:picLocks noChangeAspect="1"/>
        </xdr:cNvPicPr>
      </xdr:nvPicPr>
      <xdr:blipFill rotWithShape="1">
        <a:blip xmlns:r="http://schemas.openxmlformats.org/officeDocument/2006/relationships" r:embed="rId2"/>
        <a:srcRect t="19378" b="12967"/>
        <a:stretch/>
      </xdr:blipFill>
      <xdr:spPr>
        <a:xfrm>
          <a:off x="16321216" y="1069040"/>
          <a:ext cx="1891874" cy="381731"/>
        </a:xfrm>
        <a:prstGeom prst="rect">
          <a:avLst/>
        </a:prstGeom>
      </xdr:spPr>
    </xdr:pic>
    <xdr:clientData/>
  </xdr:twoCellAnchor>
  <xdr:twoCellAnchor editAs="oneCell">
    <xdr:from>
      <xdr:col>7</xdr:col>
      <xdr:colOff>5719752</xdr:colOff>
      <xdr:row>1</xdr:row>
      <xdr:rowOff>93188</xdr:rowOff>
    </xdr:from>
    <xdr:to>
      <xdr:col>8</xdr:col>
      <xdr:colOff>2617352</xdr:colOff>
      <xdr:row>1</xdr:row>
      <xdr:rowOff>459780</xdr:rowOff>
    </xdr:to>
    <xdr:pic>
      <xdr:nvPicPr>
        <xdr:cNvPr id="8" name="Picture 7">
          <a:extLst>
            <a:ext uri="{FF2B5EF4-FFF2-40B4-BE49-F238E27FC236}">
              <a16:creationId xmlns:a16="http://schemas.microsoft.com/office/drawing/2014/main" id="{ED5E13D7-0B84-4899-98AD-F151370B7753}"/>
            </a:ext>
          </a:extLst>
        </xdr:cNvPr>
        <xdr:cNvPicPr>
          <a:picLocks noChangeAspect="1"/>
        </xdr:cNvPicPr>
      </xdr:nvPicPr>
      <xdr:blipFill rotWithShape="1">
        <a:blip xmlns:r="http://schemas.openxmlformats.org/officeDocument/2006/relationships" r:embed="rId3"/>
        <a:srcRect l="219" t="14831" r="-219" b="65892"/>
        <a:stretch/>
      </xdr:blipFill>
      <xdr:spPr>
        <a:xfrm>
          <a:off x="18015661" y="589643"/>
          <a:ext cx="2855055" cy="366592"/>
        </a:xfrm>
        <a:prstGeom prst="rect">
          <a:avLst/>
        </a:prstGeom>
      </xdr:spPr>
    </xdr:pic>
    <xdr:clientData/>
  </xdr:twoCellAnchor>
  <xdr:twoCellAnchor editAs="oneCell">
    <xdr:from>
      <xdr:col>8</xdr:col>
      <xdr:colOff>212163</xdr:colOff>
      <xdr:row>2</xdr:row>
      <xdr:rowOff>7469</xdr:rowOff>
    </xdr:from>
    <xdr:to>
      <xdr:col>9</xdr:col>
      <xdr:colOff>0</xdr:colOff>
      <xdr:row>3</xdr:row>
      <xdr:rowOff>5336</xdr:rowOff>
    </xdr:to>
    <xdr:pic>
      <xdr:nvPicPr>
        <xdr:cNvPr id="9" name="Picture 8">
          <a:extLst>
            <a:ext uri="{FF2B5EF4-FFF2-40B4-BE49-F238E27FC236}">
              <a16:creationId xmlns:a16="http://schemas.microsoft.com/office/drawing/2014/main" id="{E4C7A71A-6CC0-4A63-A140-67275E683AC2}"/>
            </a:ext>
          </a:extLst>
        </xdr:cNvPr>
        <xdr:cNvPicPr>
          <a:picLocks noChangeAspect="1"/>
        </xdr:cNvPicPr>
      </xdr:nvPicPr>
      <xdr:blipFill rotWithShape="1">
        <a:blip xmlns:r="http://schemas.openxmlformats.org/officeDocument/2006/relationships" r:embed="rId3"/>
        <a:srcRect l="219" t="67600" r="-219" b="7322"/>
        <a:stretch/>
      </xdr:blipFill>
      <xdr:spPr>
        <a:xfrm>
          <a:off x="18465527" y="1035014"/>
          <a:ext cx="2594289" cy="448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251460</xdr:colOff>
      <xdr:row>1</xdr:row>
      <xdr:rowOff>7620</xdr:rowOff>
    </xdr:from>
    <xdr:to>
      <xdr:col>1</xdr:col>
      <xdr:colOff>4732499</xdr:colOff>
      <xdr:row>1</xdr:row>
      <xdr:rowOff>2773920</xdr:rowOff>
    </xdr:to>
    <xdr:pic>
      <xdr:nvPicPr>
        <xdr:cNvPr id="2" name="Picture 1">
          <a:extLst>
            <a:ext uri="{FF2B5EF4-FFF2-40B4-BE49-F238E27FC236}">
              <a16:creationId xmlns:a16="http://schemas.microsoft.com/office/drawing/2014/main" id="{C82F4F83-B20D-FCE4-99F9-C0CFBE3AA818}"/>
            </a:ext>
          </a:extLst>
        </xdr:cNvPr>
        <xdr:cNvPicPr>
          <a:picLocks noChangeAspect="1"/>
        </xdr:cNvPicPr>
      </xdr:nvPicPr>
      <xdr:blipFill>
        <a:blip xmlns:r="http://schemas.openxmlformats.org/officeDocument/2006/relationships" r:embed="rId1"/>
        <a:stretch>
          <a:fillRect/>
        </a:stretch>
      </xdr:blipFill>
      <xdr:spPr>
        <a:xfrm>
          <a:off x="251460" y="243840"/>
          <a:ext cx="5524979" cy="276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2FB5E16A-0727-429A-B7F7-2C50016A78FE}"/>
            </a:ext>
          </a:extLst>
        </xdr:cNvPr>
        <xdr:cNvSpPr/>
      </xdr:nvSpPr>
      <xdr:spPr>
        <a:xfrm>
          <a:off x="8699500" y="73469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F7E2CA63-20A7-49F6-944F-C4ED13DDC19D}"/>
            </a:ext>
          </a:extLst>
        </xdr:cNvPr>
        <xdr:cNvSpPr/>
      </xdr:nvSpPr>
      <xdr:spPr>
        <a:xfrm>
          <a:off x="8699500" y="7912100"/>
          <a:ext cx="972000" cy="38824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9DA5DBBB-6095-42B9-BA81-EE4272CBB07F}"/>
            </a:ext>
          </a:extLst>
        </xdr:cNvPr>
        <xdr:cNvSpPr/>
      </xdr:nvSpPr>
      <xdr:spPr>
        <a:xfrm>
          <a:off x="8699500" y="8661400"/>
          <a:ext cx="972000" cy="2040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19D36FC9-22EE-4523-BA7A-AC0A81F5DDF1}"/>
            </a:ext>
          </a:extLst>
        </xdr:cNvPr>
        <xdr:cNvSpPr/>
      </xdr:nvSpPr>
      <xdr:spPr>
        <a:xfrm>
          <a:off x="8711406" y="9042401"/>
          <a:ext cx="12402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F47F8747-89DD-48D0-B346-15EB86D54854}"/>
            </a:ext>
          </a:extLst>
        </xdr:cNvPr>
        <xdr:cNvSpPr/>
      </xdr:nvSpPr>
      <xdr:spPr>
        <a:xfrm>
          <a:off x="8699500" y="9601200"/>
          <a:ext cx="975403" cy="27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F3FC37D9-4E44-4A38-A9F1-8ED2A9B98FE2}"/>
            </a:ext>
          </a:extLst>
        </xdr:cNvPr>
        <xdr:cNvSpPr/>
      </xdr:nvSpPr>
      <xdr:spPr>
        <a:xfrm>
          <a:off x="8705850" y="74104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AB1640D0-D44E-4885-9F2C-6E838CF53833}"/>
            </a:ext>
          </a:extLst>
        </xdr:cNvPr>
        <xdr:cNvSpPr/>
      </xdr:nvSpPr>
      <xdr:spPr>
        <a:xfrm>
          <a:off x="8705850" y="79724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50F69FE9-C720-4407-B4D4-5C444544A0C0}"/>
            </a:ext>
          </a:extLst>
        </xdr:cNvPr>
        <xdr:cNvSpPr/>
      </xdr:nvSpPr>
      <xdr:spPr>
        <a:xfrm>
          <a:off x="8705850" y="890587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56392E34-9B8D-48B1-BAE2-6E6DA797308E}"/>
            </a:ext>
          </a:extLst>
        </xdr:cNvPr>
        <xdr:cNvSpPr/>
      </xdr:nvSpPr>
      <xdr:spPr>
        <a:xfrm>
          <a:off x="8714581" y="9467851"/>
          <a:ext cx="12498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1F4CABD0-4C38-4E90-8DA5-8EADE0B41A4F}"/>
            </a:ext>
          </a:extLst>
        </xdr:cNvPr>
        <xdr:cNvSpPr/>
      </xdr:nvSpPr>
      <xdr:spPr>
        <a:xfrm>
          <a:off x="8705850" y="10020300"/>
          <a:ext cx="97857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C1DDC5-5359-482B-A79C-8741DE697C84}"/>
            </a:ext>
          </a:extLst>
        </xdr:cNvPr>
        <xdr:cNvSpPr/>
      </xdr:nvSpPr>
      <xdr:spPr>
        <a:xfrm>
          <a:off x="8534400" y="76263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84C4C54-7046-4EA2-BAB9-03DAEFC9A7F0}"/>
            </a:ext>
          </a:extLst>
        </xdr:cNvPr>
        <xdr:cNvSpPr/>
      </xdr:nvSpPr>
      <xdr:spPr>
        <a:xfrm>
          <a:off x="8534400" y="8191500"/>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1434977E-3A93-484F-BE51-57878A95AF3F}"/>
            </a:ext>
          </a:extLst>
        </xdr:cNvPr>
        <xdr:cNvSpPr/>
      </xdr:nvSpPr>
      <xdr:spPr>
        <a:xfrm>
          <a:off x="8521699" y="8952706"/>
          <a:ext cx="914401" cy="31829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8F5E544-20E2-4851-964C-24067CA7AB89}"/>
            </a:ext>
          </a:extLst>
        </xdr:cNvPr>
        <xdr:cNvSpPr/>
      </xdr:nvSpPr>
      <xdr:spPr>
        <a:xfrm>
          <a:off x="8534400" y="9480550"/>
          <a:ext cx="972000" cy="38824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F1B00B13-46DB-4137-9585-21D383C44677}"/>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41DF9713-5A38-4B15-A7BA-653F40B352ED}"/>
            </a:ext>
          </a:extLst>
        </xdr:cNvPr>
        <xdr:cNvSpPr/>
      </xdr:nvSpPr>
      <xdr:spPr>
        <a:xfrm>
          <a:off x="8546306" y="10045701"/>
          <a:ext cx="973588" cy="38824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2CA0A028-9F96-42ED-9DBB-C9612D884C2B}"/>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7FD9580B-C888-40E0-90B2-078FC49C4088}"/>
            </a:ext>
          </a:extLst>
        </xdr:cNvPr>
        <xdr:cNvSpPr/>
      </xdr:nvSpPr>
      <xdr:spPr>
        <a:xfrm>
          <a:off x="8563708" y="7626350"/>
          <a:ext cx="977898" cy="40395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99DAA530-5EDF-4FAB-BD61-6939158F734B}"/>
            </a:ext>
          </a:extLst>
        </xdr:cNvPr>
        <xdr:cNvSpPr/>
      </xdr:nvSpPr>
      <xdr:spPr>
        <a:xfrm>
          <a:off x="8575614" y="10045631"/>
          <a:ext cx="965992" cy="40402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46C475F2-D974-4423-A1B0-9242E0B9DEFF}"/>
            </a:ext>
          </a:extLst>
        </xdr:cNvPr>
        <xdr:cNvSpPr/>
      </xdr:nvSpPr>
      <xdr:spPr>
        <a:xfrm>
          <a:off x="8534400" y="10604500"/>
          <a:ext cx="914400" cy="3955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24118798-F7B2-4338-98BD-9BE270F06F54}"/>
            </a:ext>
          </a:extLst>
        </xdr:cNvPr>
        <xdr:cNvSpPr/>
      </xdr:nvSpPr>
      <xdr:spPr>
        <a:xfrm>
          <a:off x="8003381" y="10163176"/>
          <a:ext cx="126251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83CEC5F5-3D6D-4DBB-AB71-F1AEDF53004C}"/>
            </a:ext>
          </a:extLst>
        </xdr:cNvPr>
        <xdr:cNvSpPr/>
      </xdr:nvSpPr>
      <xdr:spPr>
        <a:xfrm>
          <a:off x="8003381" y="10163176"/>
          <a:ext cx="126251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1B15A640-5CF6-4732-8D33-E51EE8D0ADB4}"/>
            </a:ext>
          </a:extLst>
        </xdr:cNvPr>
        <xdr:cNvSpPr/>
      </xdr:nvSpPr>
      <xdr:spPr>
        <a:xfrm>
          <a:off x="8020783" y="7848600"/>
          <a:ext cx="126682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C8EF82EB-C231-4A7E-9AB9-5CA6E91F42BD}"/>
            </a:ext>
          </a:extLst>
        </xdr:cNvPr>
        <xdr:cNvSpPr/>
      </xdr:nvSpPr>
      <xdr:spPr>
        <a:xfrm>
          <a:off x="8020784" y="8251685"/>
          <a:ext cx="1237516"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F4CDC8AD-F88B-4435-898D-1FE7874D99EA}"/>
            </a:ext>
          </a:extLst>
        </xdr:cNvPr>
        <xdr:cNvSpPr/>
      </xdr:nvSpPr>
      <xdr:spPr>
        <a:xfrm>
          <a:off x="8020782" y="8875494"/>
          <a:ext cx="1237518" cy="424988"/>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3A2F01E7-8075-4208-88F2-4EB42F74D6B1}"/>
            </a:ext>
          </a:extLst>
        </xdr:cNvPr>
        <xdr:cNvSpPr/>
      </xdr:nvSpPr>
      <xdr:spPr>
        <a:xfrm>
          <a:off x="8020784" y="9485747"/>
          <a:ext cx="1237516" cy="50670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BAC4FE4E-4A57-4DDB-AFE1-76FD6BA40258}"/>
            </a:ext>
          </a:extLst>
        </xdr:cNvPr>
        <xdr:cNvSpPr/>
      </xdr:nvSpPr>
      <xdr:spPr>
        <a:xfrm>
          <a:off x="8032689" y="10159931"/>
          <a:ext cx="125491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FD6FA5F1-AD88-47D7-B179-CD834102CA92}"/>
            </a:ext>
          </a:extLst>
        </xdr:cNvPr>
        <xdr:cNvSpPr/>
      </xdr:nvSpPr>
      <xdr:spPr>
        <a:xfrm>
          <a:off x="8018689" y="10553700"/>
          <a:ext cx="1253218" cy="408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222249</xdr:colOff>
      <xdr:row>27</xdr:row>
      <xdr:rowOff>0</xdr:rowOff>
    </xdr:from>
    <xdr:to>
      <xdr:col>13</xdr:col>
      <xdr:colOff>1047750</xdr:colOff>
      <xdr:row>28</xdr:row>
      <xdr:rowOff>13594</xdr:rowOff>
    </xdr:to>
    <xdr:sp macro="" textlink="">
      <xdr:nvSpPr>
        <xdr:cNvPr id="2" name="Rectangle 1">
          <a:extLst>
            <a:ext uri="{FF2B5EF4-FFF2-40B4-BE49-F238E27FC236}">
              <a16:creationId xmlns:a16="http://schemas.microsoft.com/office/drawing/2014/main" id="{5D3C1408-B6C6-4F04-A2A4-1D241C9B8ACC}"/>
            </a:ext>
          </a:extLst>
        </xdr:cNvPr>
        <xdr:cNvSpPr/>
      </xdr:nvSpPr>
      <xdr:spPr>
        <a:xfrm>
          <a:off x="8118474" y="8048625"/>
          <a:ext cx="1044576" cy="594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222249</xdr:colOff>
      <xdr:row>30</xdr:row>
      <xdr:rowOff>0</xdr:rowOff>
    </xdr:from>
    <xdr:to>
      <xdr:col>14</xdr:col>
      <xdr:colOff>0</xdr:colOff>
      <xdr:row>31</xdr:row>
      <xdr:rowOff>13594</xdr:rowOff>
    </xdr:to>
    <xdr:sp macro="" textlink="">
      <xdr:nvSpPr>
        <xdr:cNvPr id="4" name="Rectangle 3">
          <a:extLst>
            <a:ext uri="{FF2B5EF4-FFF2-40B4-BE49-F238E27FC236}">
              <a16:creationId xmlns:a16="http://schemas.microsoft.com/office/drawing/2014/main" id="{713F1EF7-BF82-4D27-B14D-B4D6C4B329BC}"/>
            </a:ext>
          </a:extLst>
        </xdr:cNvPr>
        <xdr:cNvSpPr/>
      </xdr:nvSpPr>
      <xdr:spPr>
        <a:xfrm>
          <a:off x="8118474" y="9515475"/>
          <a:ext cx="1082676" cy="4041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31750</xdr:colOff>
      <xdr:row>26</xdr:row>
      <xdr:rowOff>29308</xdr:rowOff>
    </xdr:to>
    <xdr:sp macro="" textlink="">
      <xdr:nvSpPr>
        <xdr:cNvPr id="5" name="Rectangle 4">
          <a:extLst>
            <a:ext uri="{FF2B5EF4-FFF2-40B4-BE49-F238E27FC236}">
              <a16:creationId xmlns:a16="http://schemas.microsoft.com/office/drawing/2014/main" id="{61216C08-4F38-452C-BE8B-B2D2A49B86F3}"/>
            </a:ext>
          </a:extLst>
        </xdr:cNvPr>
        <xdr:cNvSpPr/>
      </xdr:nvSpPr>
      <xdr:spPr>
        <a:xfrm>
          <a:off x="8144608" y="7458075"/>
          <a:ext cx="1088292" cy="4198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206376</xdr:colOff>
      <xdr:row>31</xdr:row>
      <xdr:rowOff>196781</xdr:rowOff>
    </xdr:from>
    <xdr:to>
      <xdr:col>14</xdr:col>
      <xdr:colOff>29306</xdr:colOff>
      <xdr:row>33</xdr:row>
      <xdr:rowOff>29308</xdr:rowOff>
    </xdr:to>
    <xdr:sp macro="" textlink="">
      <xdr:nvSpPr>
        <xdr:cNvPr id="6" name="Rectangle 5">
          <a:extLst>
            <a:ext uri="{FF2B5EF4-FFF2-40B4-BE49-F238E27FC236}">
              <a16:creationId xmlns:a16="http://schemas.microsoft.com/office/drawing/2014/main" id="{71BEADC1-9D99-493B-9B9C-5DBC14FCF675}"/>
            </a:ext>
          </a:extLst>
        </xdr:cNvPr>
        <xdr:cNvSpPr/>
      </xdr:nvSpPr>
      <xdr:spPr>
        <a:xfrm>
          <a:off x="8102601" y="10102781"/>
          <a:ext cx="1127855" cy="4230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EC39C6B0-9F3E-4D90-AA8F-1ED58DE10FEF}"/>
            </a:ext>
          </a:extLst>
        </xdr:cNvPr>
        <xdr:cNvSpPr/>
      </xdr:nvSpPr>
      <xdr:spPr>
        <a:xfrm>
          <a:off x="8124825" y="7629526"/>
          <a:ext cx="972000" cy="21361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22263FC5-4484-4CA3-9BE9-F388BE2BE959}"/>
            </a:ext>
          </a:extLst>
        </xdr:cNvPr>
        <xdr:cNvSpPr/>
      </xdr:nvSpPr>
      <xdr:spPr>
        <a:xfrm>
          <a:off x="8124825" y="8029575"/>
          <a:ext cx="972000" cy="213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5" name="Rectangle 4">
          <a:extLst>
            <a:ext uri="{FF2B5EF4-FFF2-40B4-BE49-F238E27FC236}">
              <a16:creationId xmlns:a16="http://schemas.microsoft.com/office/drawing/2014/main" id="{E3292234-C068-468C-89A8-620E46E5E1BE}"/>
            </a:ext>
          </a:extLst>
        </xdr:cNvPr>
        <xdr:cNvSpPr/>
      </xdr:nvSpPr>
      <xdr:spPr>
        <a:xfrm>
          <a:off x="8124825" y="8829675"/>
          <a:ext cx="972000" cy="2136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6" name="Rectangle 5">
          <a:extLst>
            <a:ext uri="{FF2B5EF4-FFF2-40B4-BE49-F238E27FC236}">
              <a16:creationId xmlns:a16="http://schemas.microsoft.com/office/drawing/2014/main" id="{07718ABD-2C6E-4DEE-9869-94ECF989528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7" name="Rectangle 6">
          <a:extLst>
            <a:ext uri="{FF2B5EF4-FFF2-40B4-BE49-F238E27FC236}">
              <a16:creationId xmlns:a16="http://schemas.microsoft.com/office/drawing/2014/main" id="{A863E8EF-8429-4C2C-ABD5-DBBE9415E27F}"/>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8" name="Rectangle 7">
          <a:extLst>
            <a:ext uri="{FF2B5EF4-FFF2-40B4-BE49-F238E27FC236}">
              <a16:creationId xmlns:a16="http://schemas.microsoft.com/office/drawing/2014/main" id="{C36A965E-E605-4E17-B0B7-8645C12BC33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9" name="Rectangle 8">
          <a:extLst>
            <a:ext uri="{FF2B5EF4-FFF2-40B4-BE49-F238E27FC236}">
              <a16:creationId xmlns:a16="http://schemas.microsoft.com/office/drawing/2014/main" id="{F56325B9-683C-4B35-A59D-86D00621EB09}"/>
            </a:ext>
          </a:extLst>
        </xdr:cNvPr>
        <xdr:cNvSpPr/>
      </xdr:nvSpPr>
      <xdr:spPr>
        <a:xfrm>
          <a:off x="8136731" y="9229726"/>
          <a:ext cx="112916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10" name="Rectangle 9">
          <a:extLst>
            <a:ext uri="{FF2B5EF4-FFF2-40B4-BE49-F238E27FC236}">
              <a16:creationId xmlns:a16="http://schemas.microsoft.com/office/drawing/2014/main" id="{A29B9E69-E42E-44F5-B0FA-46A1AFAC4AF0}"/>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11" name="Rectangle 10">
          <a:extLst>
            <a:ext uri="{FF2B5EF4-FFF2-40B4-BE49-F238E27FC236}">
              <a16:creationId xmlns:a16="http://schemas.microsoft.com/office/drawing/2014/main" id="{44B60E46-CCC4-4409-81E5-61C79497829A}"/>
            </a:ext>
          </a:extLst>
        </xdr:cNvPr>
        <xdr:cNvSpPr/>
      </xdr:nvSpPr>
      <xdr:spPr>
        <a:xfrm>
          <a:off x="8154133" y="7629525"/>
          <a:ext cx="113347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12" name="Rectangle 11">
          <a:extLst>
            <a:ext uri="{FF2B5EF4-FFF2-40B4-BE49-F238E27FC236}">
              <a16:creationId xmlns:a16="http://schemas.microsoft.com/office/drawing/2014/main" id="{349D18C5-F629-4696-BE57-B26BCED98D68}"/>
            </a:ext>
          </a:extLst>
        </xdr:cNvPr>
        <xdr:cNvSpPr/>
      </xdr:nvSpPr>
      <xdr:spPr>
        <a:xfrm>
          <a:off x="8166039" y="9226481"/>
          <a:ext cx="112156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D7743E70-8DE4-48C2-946D-335914567358}"/>
            </a:ext>
          </a:extLst>
        </xdr:cNvPr>
        <xdr:cNvSpPr/>
      </xdr:nvSpPr>
      <xdr:spPr>
        <a:xfrm>
          <a:off x="8409781" y="9658351"/>
          <a:ext cx="1326013" cy="2009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9C8F4779-724B-4238-9A68-FABCCA2D0C4F}"/>
            </a:ext>
          </a:extLst>
        </xdr:cNvPr>
        <xdr:cNvSpPr/>
      </xdr:nvSpPr>
      <xdr:spPr>
        <a:xfrm>
          <a:off x="8409781" y="9658351"/>
          <a:ext cx="1326013" cy="2009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48E9B8E1-2B23-46E9-9199-C1C9D9AC56BB}"/>
            </a:ext>
          </a:extLst>
        </xdr:cNvPr>
        <xdr:cNvSpPr/>
      </xdr:nvSpPr>
      <xdr:spPr>
        <a:xfrm>
          <a:off x="8427183" y="7820025"/>
          <a:ext cx="1323973" cy="2166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E7DF6D9A-1413-4FAB-8833-0AF80859E504}"/>
            </a:ext>
          </a:extLst>
        </xdr:cNvPr>
        <xdr:cNvSpPr/>
      </xdr:nvSpPr>
      <xdr:spPr>
        <a:xfrm>
          <a:off x="8427184" y="8200885"/>
          <a:ext cx="1297841"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355C818E-18D8-47DF-A8E7-6E07B5C825B8}"/>
            </a:ext>
          </a:extLst>
        </xdr:cNvPr>
        <xdr:cNvSpPr/>
      </xdr:nvSpPr>
      <xdr:spPr>
        <a:xfrm>
          <a:off x="8427182" y="8801100"/>
          <a:ext cx="1297843" cy="10432"/>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5BA1C143-86B1-4CAA-ABA0-E2BF92B71FF9}"/>
            </a:ext>
          </a:extLst>
        </xdr:cNvPr>
        <xdr:cNvSpPr/>
      </xdr:nvSpPr>
      <xdr:spPr>
        <a:xfrm>
          <a:off x="8427184" y="8993622"/>
          <a:ext cx="1297841" cy="50035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1710B7A0-CEFE-4741-B8B1-54941F5188F9}"/>
            </a:ext>
          </a:extLst>
        </xdr:cNvPr>
        <xdr:cNvSpPr/>
      </xdr:nvSpPr>
      <xdr:spPr>
        <a:xfrm>
          <a:off x="8442264" y="9658281"/>
          <a:ext cx="1308892" cy="216702"/>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A30ECCC1-CD6C-4FDD-9B33-21DF2CD78B19}"/>
            </a:ext>
          </a:extLst>
        </xdr:cNvPr>
        <xdr:cNvSpPr/>
      </xdr:nvSpPr>
      <xdr:spPr>
        <a:xfrm>
          <a:off x="8431439" y="10029825"/>
          <a:ext cx="130401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5E17D5-9D37-4C62-B169-7E508A5F8D8A}"/>
            </a:ext>
          </a:extLst>
        </xdr:cNvPr>
        <xdr:cNvSpPr/>
      </xdr:nvSpPr>
      <xdr:spPr>
        <a:xfrm>
          <a:off x="8534400" y="81343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FAF4531-86CA-495B-9BE2-FCA866376D30}"/>
            </a:ext>
          </a:extLst>
        </xdr:cNvPr>
        <xdr:cNvSpPr/>
      </xdr:nvSpPr>
      <xdr:spPr>
        <a:xfrm>
          <a:off x="8534400" y="86963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AE5864FF-BC06-4CBD-ACB6-BDB6B2FA2E7E}"/>
            </a:ext>
          </a:extLst>
        </xdr:cNvPr>
        <xdr:cNvSpPr/>
      </xdr:nvSpPr>
      <xdr:spPr>
        <a:xfrm>
          <a:off x="8524874" y="9457531"/>
          <a:ext cx="914401" cy="32464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BE2335E-6133-4835-80AF-EF6E96B6AA68}"/>
            </a:ext>
          </a:extLst>
        </xdr:cNvPr>
        <xdr:cNvSpPr/>
      </xdr:nvSpPr>
      <xdr:spPr>
        <a:xfrm>
          <a:off x="8534400" y="999172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4BF06BB2-F30C-40BB-91F4-E60352CC9D05}"/>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B2A7D5B4-7CFB-4A8C-AA5D-C8F05693996D}"/>
            </a:ext>
          </a:extLst>
        </xdr:cNvPr>
        <xdr:cNvSpPr/>
      </xdr:nvSpPr>
      <xdr:spPr>
        <a:xfrm>
          <a:off x="8543131" y="10553701"/>
          <a:ext cx="983113" cy="38189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61DDA9A3-F4A6-42CC-8CA0-684BF40024C9}"/>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8EAE82CE-FD9B-43EE-A4D4-106E018AC056}"/>
            </a:ext>
          </a:extLst>
        </xdr:cNvPr>
        <xdr:cNvSpPr/>
      </xdr:nvSpPr>
      <xdr:spPr>
        <a:xfrm>
          <a:off x="8560533" y="8134350"/>
          <a:ext cx="981073" cy="39760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E536BD03-6AB8-439F-BA76-C3A8FD25B07A}"/>
            </a:ext>
          </a:extLst>
        </xdr:cNvPr>
        <xdr:cNvSpPr/>
      </xdr:nvSpPr>
      <xdr:spPr>
        <a:xfrm>
          <a:off x="8575614" y="10553631"/>
          <a:ext cx="965992" cy="3976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CAAE36D9-206E-4922-814A-A9B6D7D904BE}"/>
            </a:ext>
          </a:extLst>
        </xdr:cNvPr>
        <xdr:cNvSpPr/>
      </xdr:nvSpPr>
      <xdr:spPr>
        <a:xfrm>
          <a:off x="8534400" y="11106150"/>
          <a:ext cx="914400" cy="39232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Flex New">
      <a:dk1>
        <a:srgbClr val="005486"/>
      </a:dk1>
      <a:lt1>
        <a:srgbClr val="FFFFFF"/>
      </a:lt1>
      <a:dk2>
        <a:srgbClr val="777779"/>
      </a:dk2>
      <a:lt2>
        <a:srgbClr val="FFFFFF"/>
      </a:lt2>
      <a:accent1>
        <a:srgbClr val="009ADD"/>
      </a:accent1>
      <a:accent2>
        <a:srgbClr val="F58021"/>
      </a:accent2>
      <a:accent3>
        <a:srgbClr val="F9C20A"/>
      </a:accent3>
      <a:accent4>
        <a:srgbClr val="82BC00"/>
      </a:accent4>
      <a:accent5>
        <a:srgbClr val="6A478D"/>
      </a:accent5>
      <a:accent6>
        <a:srgbClr val="D03238"/>
      </a:accent6>
      <a:hlink>
        <a:srgbClr val="009ADD"/>
      </a:hlink>
      <a:folHlink>
        <a:srgbClr val="009AD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unfccc.int/documents/461676"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41" Type="http://schemas.openxmlformats.org/officeDocument/2006/relationships/drawing" Target="../drawings/drawing2.xm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2.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unfccc.int/documents/461676"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epa.gov/climateleadership/ghg-emission-factors-hub" TargetMode="External"/><Relationship Id="rId18" Type="http://schemas.openxmlformats.org/officeDocument/2006/relationships/hyperlink" Target="https://www.epa.gov/climateleadership/ghg-emission-factors-hub" TargetMode="External"/><Relationship Id="rId26" Type="http://schemas.openxmlformats.org/officeDocument/2006/relationships/hyperlink" Target="https://www.epa.gov/climateleadership/ghg-emission-factors-hub" TargetMode="External"/><Relationship Id="rId39" Type="http://schemas.openxmlformats.org/officeDocument/2006/relationships/hyperlink" Target="https://www.eea.europa.eu/en/analysis/indicators/greenhouse-gas-emission-intensity-of-1" TargetMode="External"/><Relationship Id="rId21" Type="http://schemas.openxmlformats.org/officeDocument/2006/relationships/hyperlink" Target="https://www.epa.gov/climateleadership/ghg-emission-factors-hub" TargetMode="External"/><Relationship Id="rId34" Type="http://schemas.openxmlformats.org/officeDocument/2006/relationships/hyperlink" Target="https://unfccc.int/documents/461676" TargetMode="External"/><Relationship Id="rId7" Type="http://schemas.openxmlformats.org/officeDocument/2006/relationships/hyperlink" Target="https://www.epa.gov/climateleadership/ghg-emission-factors-hub" TargetMode="External"/><Relationship Id="rId12" Type="http://schemas.openxmlformats.org/officeDocument/2006/relationships/hyperlink" Target="https://www.epa.gov/climateleadership/ghg-emission-factors-hub" TargetMode="External"/><Relationship Id="rId17" Type="http://schemas.openxmlformats.org/officeDocument/2006/relationships/hyperlink" Target="https://www.epa.gov/climateleadership/ghg-emission-factors-hub" TargetMode="External"/><Relationship Id="rId25" Type="http://schemas.openxmlformats.org/officeDocument/2006/relationships/hyperlink" Target="https://www.epa.gov/climateleadership/ghg-emission-factors-hub" TargetMode="External"/><Relationship Id="rId33" Type="http://schemas.openxmlformats.org/officeDocument/2006/relationships/hyperlink" Target="https://unfccc.int/documents/461676" TargetMode="External"/><Relationship Id="rId38" Type="http://schemas.openxmlformats.org/officeDocument/2006/relationships/hyperlink" Target="https://publications.gc.ca/site/eng/9.922460/publication.html" TargetMode="External"/><Relationship Id="rId2" Type="http://schemas.openxmlformats.org/officeDocument/2006/relationships/hyperlink" Target="https://www.hkelectric.com/en/sustainability/sustainability-reports" TargetMode="External"/><Relationship Id="rId16" Type="http://schemas.openxmlformats.org/officeDocument/2006/relationships/hyperlink" Target="https://www.epa.gov/climateleadership/ghg-emission-factors-hub" TargetMode="External"/><Relationship Id="rId20" Type="http://schemas.openxmlformats.org/officeDocument/2006/relationships/hyperlink" Target="https://www.epa.gov/climateleadership/ghg-emission-factors-hub" TargetMode="External"/><Relationship Id="rId29" Type="http://schemas.openxmlformats.org/officeDocument/2006/relationships/hyperlink" Target="https://www.epa.gov/climateleadership/ghg-emission-factors-hub" TargetMode="External"/><Relationship Id="rId1" Type="http://schemas.openxmlformats.org/officeDocument/2006/relationships/hyperlink" Target="https://www.mee.gov.cn/" TargetMode="External"/><Relationship Id="rId6" Type="http://schemas.openxmlformats.org/officeDocument/2006/relationships/hyperlink" Target="https://www.epa.gov/climateleadership/ghg-emission-factors-hub" TargetMode="External"/><Relationship Id="rId11" Type="http://schemas.openxmlformats.org/officeDocument/2006/relationships/hyperlink" Target="https://www.epa.gov/climateleadership/ghg-emission-factors-hub" TargetMode="External"/><Relationship Id="rId24" Type="http://schemas.openxmlformats.org/officeDocument/2006/relationships/hyperlink" Target="https://www.epa.gov/climateleadership/ghg-emission-factors-hub" TargetMode="External"/><Relationship Id="rId32" Type="http://schemas.openxmlformats.org/officeDocument/2006/relationships/hyperlink" Target="https://www.epa.gov/climateleadership/ghg-emission-factors-hub" TargetMode="External"/><Relationship Id="rId37" Type="http://schemas.openxmlformats.org/officeDocument/2006/relationships/hyperlink" Target="https://unfccc.int/documents/461676" TargetMode="External"/><Relationship Id="rId40" Type="http://schemas.openxmlformats.org/officeDocument/2006/relationships/printerSettings" Target="../printerSettings/printerSettings6.bin"/><Relationship Id="rId5" Type="http://schemas.openxmlformats.org/officeDocument/2006/relationships/hyperlink" Target="https://www.epa.gov/climateleadership/ghg-emission-factors-hub" TargetMode="External"/><Relationship Id="rId15" Type="http://schemas.openxmlformats.org/officeDocument/2006/relationships/hyperlink" Target="https://www.epa.gov/climateleadership/ghg-emission-factors-hub" TargetMode="External"/><Relationship Id="rId23" Type="http://schemas.openxmlformats.org/officeDocument/2006/relationships/hyperlink" Target="https://www.epa.gov/climateleadership/ghg-emission-factors-hub" TargetMode="External"/><Relationship Id="rId28" Type="http://schemas.openxmlformats.org/officeDocument/2006/relationships/hyperlink" Target="https://www.epa.gov/climateleadership/ghg-emission-factors-hub" TargetMode="External"/><Relationship Id="rId36" Type="http://schemas.openxmlformats.org/officeDocument/2006/relationships/hyperlink" Target="https://unfccc.int/documents/461676" TargetMode="External"/><Relationship Id="rId10" Type="http://schemas.openxmlformats.org/officeDocument/2006/relationships/hyperlink" Target="https://www.epa.gov/climateleadership/ghg-emission-factors-hub" TargetMode="External"/><Relationship Id="rId19" Type="http://schemas.openxmlformats.org/officeDocument/2006/relationships/hyperlink" Target="https://www.epa.gov/climateleadership/ghg-emission-factors-hub" TargetMode="External"/><Relationship Id="rId31" Type="http://schemas.openxmlformats.org/officeDocument/2006/relationships/hyperlink" Target="https://www.epa.gov/climateleadership/ghg-emission-factors-hub"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www.epa.gov/climateleadership/ghg-emission-factors-hub" TargetMode="External"/><Relationship Id="rId14" Type="http://schemas.openxmlformats.org/officeDocument/2006/relationships/hyperlink" Target="https://www.epa.gov/climateleadership/ghg-emission-factors-hub" TargetMode="External"/><Relationship Id="rId22" Type="http://schemas.openxmlformats.org/officeDocument/2006/relationships/hyperlink" Target="https://www.epa.gov/climateleadership/ghg-emission-factors-hub" TargetMode="External"/><Relationship Id="rId27" Type="http://schemas.openxmlformats.org/officeDocument/2006/relationships/hyperlink" Target="https://www.epa.gov/climateleadership/ghg-emission-factors-hub" TargetMode="External"/><Relationship Id="rId30" Type="http://schemas.openxmlformats.org/officeDocument/2006/relationships/hyperlink" Target="https://www.epa.gov/climateleadership/ghg-emission-factors-hub" TargetMode="External"/><Relationship Id="rId35" Type="http://schemas.openxmlformats.org/officeDocument/2006/relationships/hyperlink" Target="https://unfccc.int/documents/461676" TargetMode="External"/><Relationship Id="rId8" Type="http://schemas.openxmlformats.org/officeDocument/2006/relationships/hyperlink" Target="https://www.epa.gov/climateleadership/ghg-emission-factors-hub" TargetMode="External"/><Relationship Id="rId3" Type="http://schemas.openxmlformats.org/officeDocument/2006/relationships/hyperlink" Target="https://www.ema.gov.s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T35"/>
  <sheetViews>
    <sheetView showGridLines="0" topLeftCell="U7" zoomScale="55" zoomScaleNormal="55" workbookViewId="0">
      <selection activeCell="V17" sqref="V17"/>
    </sheetView>
  </sheetViews>
  <sheetFormatPr defaultColWidth="40.21875" defaultRowHeight="17.399999999999999" outlineLevelRow="1" x14ac:dyDescent="0.25"/>
  <cols>
    <col min="1" max="1" width="5" style="121" customWidth="1"/>
    <col min="2" max="2" width="6.109375" style="169" customWidth="1"/>
    <col min="3" max="3" width="30.33203125" style="312" customWidth="1"/>
    <col min="4" max="4" width="13.77734375" style="125" customWidth="1"/>
    <col min="5" max="5" width="53.109375" style="126" customWidth="1"/>
    <col min="6" max="6" width="13.21875" style="121" customWidth="1"/>
    <col min="7" max="17" width="11.21875" style="121" customWidth="1"/>
    <col min="18" max="18" width="16.21875" style="124" customWidth="1"/>
    <col min="19" max="19" width="44.21875" style="125" customWidth="1"/>
    <col min="20" max="20" width="80.6640625" style="121" hidden="1" customWidth="1"/>
    <col min="21" max="21" width="51.33203125" style="121" customWidth="1"/>
    <col min="22" max="22" width="33.33203125" style="121" customWidth="1"/>
    <col min="23" max="23" width="45" style="309" customWidth="1"/>
    <col min="24" max="24" width="31.5546875" style="121" customWidth="1"/>
    <col min="25" max="29" width="17.77734375" style="121" hidden="1" customWidth="1"/>
    <col min="30" max="30" width="40.21875" style="121" hidden="1" customWidth="1"/>
    <col min="31" max="31" width="0.6640625" style="121" customWidth="1"/>
    <col min="32" max="43" width="13.88671875" style="121" customWidth="1"/>
    <col min="44" max="44" width="13.21875" style="121" customWidth="1"/>
    <col min="45" max="16384" width="40.21875" style="121"/>
  </cols>
  <sheetData>
    <row r="1" spans="1:46" s="115" customFormat="1" ht="13.05" customHeight="1" x14ac:dyDescent="0.25">
      <c r="B1" s="168"/>
      <c r="C1" s="147"/>
      <c r="D1" s="117"/>
      <c r="E1" s="118"/>
      <c r="R1" s="116"/>
      <c r="S1" s="117"/>
      <c r="V1" s="119"/>
      <c r="W1" s="266"/>
    </row>
    <row r="2" spans="1:46" s="115" customFormat="1" ht="13.05" customHeight="1" x14ac:dyDescent="0.25">
      <c r="B2" s="168"/>
      <c r="C2" s="147"/>
      <c r="D2" s="117"/>
      <c r="E2" s="118"/>
      <c r="R2" s="116"/>
      <c r="S2" s="117"/>
      <c r="V2" s="119"/>
      <c r="W2" s="267"/>
    </row>
    <row r="3" spans="1:46" s="115" customFormat="1" ht="13.05" customHeight="1" x14ac:dyDescent="0.25">
      <c r="B3" s="168"/>
      <c r="C3" s="147"/>
      <c r="D3" s="117"/>
      <c r="E3" s="118"/>
      <c r="R3" s="116"/>
      <c r="S3" s="117"/>
      <c r="V3" s="119"/>
      <c r="W3" s="267"/>
    </row>
    <row r="4" spans="1:46" ht="16.5" customHeight="1" x14ac:dyDescent="0.25">
      <c r="A4" s="435"/>
      <c r="B4" s="435"/>
      <c r="C4" s="435"/>
      <c r="D4" s="435"/>
      <c r="E4" s="435"/>
      <c r="F4" s="437"/>
      <c r="G4" s="437"/>
      <c r="H4" s="437"/>
      <c r="I4" s="437"/>
      <c r="J4" s="437"/>
      <c r="K4" s="437"/>
      <c r="L4" s="437"/>
      <c r="M4" s="437"/>
      <c r="N4" s="437"/>
      <c r="O4" s="437"/>
      <c r="P4" s="437"/>
      <c r="Q4" s="437"/>
      <c r="R4" s="437"/>
      <c r="S4" s="437"/>
      <c r="T4" s="437"/>
      <c r="U4" s="429" t="s">
        <v>230</v>
      </c>
      <c r="V4" s="429"/>
      <c r="W4" s="429"/>
      <c r="X4" s="120"/>
    </row>
    <row r="5" spans="1:46" s="123" customFormat="1" ht="77.55" customHeight="1" x14ac:dyDescent="0.25">
      <c r="A5" s="441" t="s">
        <v>48</v>
      </c>
      <c r="B5" s="441"/>
      <c r="C5" s="148" t="s">
        <v>49</v>
      </c>
      <c r="D5" s="277" t="s">
        <v>151</v>
      </c>
      <c r="E5" s="277" t="s">
        <v>50</v>
      </c>
      <c r="F5" s="122" t="s">
        <v>51</v>
      </c>
      <c r="G5" s="122" t="s">
        <v>52</v>
      </c>
      <c r="H5" s="122" t="s">
        <v>53</v>
      </c>
      <c r="I5" s="122" t="s">
        <v>54</v>
      </c>
      <c r="J5" s="122" t="s">
        <v>55</v>
      </c>
      <c r="K5" s="122" t="s">
        <v>56</v>
      </c>
      <c r="L5" s="122" t="s">
        <v>57</v>
      </c>
      <c r="M5" s="122" t="s">
        <v>58</v>
      </c>
      <c r="N5" s="122" t="s">
        <v>59</v>
      </c>
      <c r="O5" s="122" t="s">
        <v>60</v>
      </c>
      <c r="P5" s="122" t="s">
        <v>61</v>
      </c>
      <c r="Q5" s="122" t="s">
        <v>62</v>
      </c>
      <c r="R5" s="101" t="s">
        <v>63</v>
      </c>
      <c r="S5" s="101" t="s">
        <v>64</v>
      </c>
      <c r="T5" s="101" t="s">
        <v>93</v>
      </c>
      <c r="U5" s="166" t="s">
        <v>229</v>
      </c>
      <c r="V5" s="414" t="s">
        <v>483</v>
      </c>
      <c r="W5" s="414"/>
      <c r="X5" s="243" t="s">
        <v>457</v>
      </c>
      <c r="AF5" s="121"/>
      <c r="AG5" s="121"/>
    </row>
    <row r="6" spans="1:46" ht="69" customHeight="1" x14ac:dyDescent="0.25">
      <c r="A6" s="444" t="s">
        <v>66</v>
      </c>
      <c r="B6" s="433" t="s">
        <v>238</v>
      </c>
      <c r="C6" s="175" t="s">
        <v>69</v>
      </c>
      <c r="D6" s="280" t="s">
        <v>86</v>
      </c>
      <c r="E6" s="281" t="s">
        <v>306</v>
      </c>
      <c r="F6" s="176"/>
      <c r="G6" s="176"/>
      <c r="H6" s="176"/>
      <c r="I6" s="176"/>
      <c r="J6" s="176"/>
      <c r="K6" s="176"/>
      <c r="L6" s="176"/>
      <c r="M6" s="176"/>
      <c r="N6" s="176"/>
      <c r="O6" s="176"/>
      <c r="P6" s="176"/>
      <c r="Q6" s="176"/>
      <c r="R6" s="171">
        <f t="shared" ref="R6:R13" si="0">SUM(F6:Q6)</f>
        <v>0</v>
      </c>
      <c r="S6" s="418" t="s">
        <v>228</v>
      </c>
      <c r="T6" s="282"/>
      <c r="U6" s="247"/>
      <c r="V6" s="146">
        <f>IF(U6="",0,FIXED(R6*(AA6*$U6/100+(1-$U6/100)*AB6),2))</f>
        <v>0</v>
      </c>
      <c r="W6" s="412" t="s">
        <v>494</v>
      </c>
      <c r="X6" s="268" t="s">
        <v>408</v>
      </c>
      <c r="Y6" s="283" t="s">
        <v>185</v>
      </c>
      <c r="Z6" s="283" t="s">
        <v>186</v>
      </c>
      <c r="AA6" s="283">
        <v>6.0747548598000005</v>
      </c>
      <c r="AB6" s="283">
        <v>5.783615738</v>
      </c>
      <c r="AC6" s="284" t="s">
        <v>187</v>
      </c>
      <c r="AF6" s="411"/>
    </row>
    <row r="7" spans="1:46" ht="62.4" customHeight="1" x14ac:dyDescent="0.25">
      <c r="A7" s="444"/>
      <c r="B7" s="434"/>
      <c r="C7" s="175" t="s">
        <v>74</v>
      </c>
      <c r="D7" s="280" t="s">
        <v>86</v>
      </c>
      <c r="E7" s="285" t="s">
        <v>307</v>
      </c>
      <c r="F7" s="176"/>
      <c r="G7" s="176"/>
      <c r="H7" s="176"/>
      <c r="I7" s="176"/>
      <c r="J7" s="176"/>
      <c r="K7" s="176"/>
      <c r="L7" s="176"/>
      <c r="M7" s="176"/>
      <c r="N7" s="176"/>
      <c r="O7" s="176"/>
      <c r="P7" s="176"/>
      <c r="Q7" s="176"/>
      <c r="R7" s="171">
        <f t="shared" si="0"/>
        <v>0</v>
      </c>
      <c r="S7" s="419"/>
      <c r="T7" s="282"/>
      <c r="U7" s="247"/>
      <c r="V7" s="146">
        <f t="shared" ref="V7:V11" si="1">IF(U7="",0,FIXED(R7*(AA7*$U7/100+(1-$U7/100)*AB7),2))</f>
        <v>0</v>
      </c>
      <c r="W7" s="412" t="s">
        <v>482</v>
      </c>
      <c r="X7" s="268" t="s">
        <v>409</v>
      </c>
      <c r="Y7" s="283" t="s">
        <v>188</v>
      </c>
      <c r="Z7" s="283" t="s">
        <v>189</v>
      </c>
      <c r="AA7" s="283">
        <v>7.4685059747999997E-3</v>
      </c>
      <c r="AB7" s="283">
        <v>7.0950056759999996E-3</v>
      </c>
      <c r="AC7" s="284" t="s">
        <v>190</v>
      </c>
      <c r="AF7" s="411"/>
      <c r="AM7" s="286"/>
    </row>
    <row r="8" spans="1:46" ht="46.5" customHeight="1" x14ac:dyDescent="0.25">
      <c r="A8" s="444"/>
      <c r="B8" s="434"/>
      <c r="C8" s="175" t="s">
        <v>70</v>
      </c>
      <c r="D8" s="280" t="s">
        <v>86</v>
      </c>
      <c r="E8" s="285" t="s">
        <v>307</v>
      </c>
      <c r="F8" s="176"/>
      <c r="G8" s="176"/>
      <c r="H8" s="176"/>
      <c r="I8" s="176"/>
      <c r="J8" s="176"/>
      <c r="K8" s="176"/>
      <c r="L8" s="176"/>
      <c r="M8" s="176"/>
      <c r="N8" s="176"/>
      <c r="O8" s="176"/>
      <c r="P8" s="176"/>
      <c r="Q8" s="176"/>
      <c r="R8" s="171">
        <f t="shared" si="0"/>
        <v>0</v>
      </c>
      <c r="S8" s="419"/>
      <c r="T8" s="282"/>
      <c r="U8" s="247"/>
      <c r="V8" s="146">
        <f t="shared" si="1"/>
        <v>0</v>
      </c>
      <c r="W8" s="412" t="s">
        <v>482</v>
      </c>
      <c r="X8" s="268" t="s">
        <v>453</v>
      </c>
      <c r="Y8" s="283" t="s">
        <v>191</v>
      </c>
      <c r="Z8" s="283" t="s">
        <v>189</v>
      </c>
      <c r="AA8" s="283">
        <v>9.5850632235999992E-3</v>
      </c>
      <c r="AB8" s="283">
        <v>9.106118396E-3</v>
      </c>
      <c r="AC8" s="284" t="s">
        <v>190</v>
      </c>
      <c r="AF8" s="411"/>
    </row>
    <row r="9" spans="1:46" ht="45" customHeight="1" x14ac:dyDescent="0.25">
      <c r="A9" s="444"/>
      <c r="B9" s="434"/>
      <c r="C9" s="175" t="s">
        <v>72</v>
      </c>
      <c r="D9" s="280" t="s">
        <v>86</v>
      </c>
      <c r="E9" s="281" t="s">
        <v>306</v>
      </c>
      <c r="F9" s="176"/>
      <c r="G9" s="176"/>
      <c r="H9" s="176"/>
      <c r="I9" s="176"/>
      <c r="J9" s="176"/>
      <c r="K9" s="176"/>
      <c r="L9" s="176"/>
      <c r="M9" s="176"/>
      <c r="N9" s="176"/>
      <c r="O9" s="176"/>
      <c r="P9" s="176"/>
      <c r="Q9" s="176"/>
      <c r="R9" s="171">
        <f t="shared" si="0"/>
        <v>0</v>
      </c>
      <c r="S9" s="419"/>
      <c r="T9" s="282"/>
      <c r="U9" s="247"/>
      <c r="V9" s="146">
        <f t="shared" si="1"/>
        <v>0</v>
      </c>
      <c r="W9" s="412" t="s">
        <v>482</v>
      </c>
      <c r="X9" s="269" t="s">
        <v>454</v>
      </c>
      <c r="Y9" s="283" t="s">
        <v>192</v>
      </c>
      <c r="Z9" s="283" t="s">
        <v>186</v>
      </c>
      <c r="AA9" s="283">
        <v>10.5606751152</v>
      </c>
      <c r="AB9" s="283">
        <v>10.033341360000001</v>
      </c>
      <c r="AC9" s="284" t="s">
        <v>187</v>
      </c>
      <c r="AF9" s="411"/>
    </row>
    <row r="10" spans="1:46" ht="61.5" customHeight="1" x14ac:dyDescent="0.25">
      <c r="A10" s="444"/>
      <c r="B10" s="434"/>
      <c r="C10" s="175" t="s">
        <v>71</v>
      </c>
      <c r="D10" s="280" t="s">
        <v>86</v>
      </c>
      <c r="E10" s="281" t="s">
        <v>306</v>
      </c>
      <c r="F10" s="176"/>
      <c r="G10" s="176"/>
      <c r="H10" s="176"/>
      <c r="I10" s="176"/>
      <c r="J10" s="176"/>
      <c r="K10" s="176"/>
      <c r="L10" s="176"/>
      <c r="M10" s="176"/>
      <c r="N10" s="176"/>
      <c r="O10" s="176"/>
      <c r="P10" s="176"/>
      <c r="Q10" s="176"/>
      <c r="R10" s="171">
        <f t="shared" si="0"/>
        <v>0</v>
      </c>
      <c r="S10" s="419"/>
      <c r="T10" s="282"/>
      <c r="U10" s="247"/>
      <c r="V10" s="146">
        <f t="shared" si="1"/>
        <v>0</v>
      </c>
      <c r="W10" s="412" t="s">
        <v>482</v>
      </c>
      <c r="X10" s="268" t="s">
        <v>455</v>
      </c>
      <c r="Y10" s="283" t="s">
        <v>193</v>
      </c>
      <c r="Z10" s="283" t="s">
        <v>186</v>
      </c>
      <c r="AA10" s="283">
        <v>6.710283146000001</v>
      </c>
      <c r="AB10" s="283">
        <v>6.375005100000001</v>
      </c>
      <c r="AC10" s="284" t="s">
        <v>187</v>
      </c>
      <c r="AF10" s="411"/>
    </row>
    <row r="11" spans="1:46" ht="70.05" customHeight="1" x14ac:dyDescent="0.25">
      <c r="A11" s="444"/>
      <c r="B11" s="434"/>
      <c r="C11" s="175" t="s">
        <v>73</v>
      </c>
      <c r="D11" s="280" t="s">
        <v>86</v>
      </c>
      <c r="E11" s="285" t="s">
        <v>307</v>
      </c>
      <c r="F11" s="176"/>
      <c r="G11" s="176"/>
      <c r="H11" s="176"/>
      <c r="I11" s="176"/>
      <c r="J11" s="176"/>
      <c r="K11" s="176"/>
      <c r="L11" s="176"/>
      <c r="M11" s="176"/>
      <c r="N11" s="176"/>
      <c r="O11" s="176"/>
      <c r="P11" s="176"/>
      <c r="Q11" s="176"/>
      <c r="R11" s="171">
        <f t="shared" si="0"/>
        <v>0</v>
      </c>
      <c r="S11" s="419"/>
      <c r="T11" s="282"/>
      <c r="U11" s="274"/>
      <c r="V11" s="146">
        <f t="shared" si="1"/>
        <v>0</v>
      </c>
      <c r="W11" s="412" t="s">
        <v>482</v>
      </c>
      <c r="X11" s="268" t="s">
        <v>456</v>
      </c>
      <c r="Y11" s="283" t="s">
        <v>194</v>
      </c>
      <c r="Z11" s="283" t="s">
        <v>189</v>
      </c>
      <c r="AA11" s="283">
        <v>6.7102831460000003E-3</v>
      </c>
      <c r="AB11" s="283">
        <v>6.3750051E-3</v>
      </c>
      <c r="AC11" s="284" t="s">
        <v>190</v>
      </c>
      <c r="AF11" s="411"/>
    </row>
    <row r="12" spans="1:46" s="125" customFormat="1" ht="38.25" customHeight="1" x14ac:dyDescent="0.25">
      <c r="A12" s="444"/>
      <c r="B12" s="434"/>
      <c r="C12" s="285" t="s">
        <v>76</v>
      </c>
      <c r="D12" s="285" t="s">
        <v>88</v>
      </c>
      <c r="E12" s="285"/>
      <c r="F12" s="313" t="s">
        <v>481</v>
      </c>
      <c r="G12" s="313" t="s">
        <v>481</v>
      </c>
      <c r="H12" s="313" t="s">
        <v>481</v>
      </c>
      <c r="I12" s="313" t="s">
        <v>481</v>
      </c>
      <c r="J12" s="313" t="s">
        <v>481</v>
      </c>
      <c r="K12" s="313" t="s">
        <v>481</v>
      </c>
      <c r="L12" s="313" t="s">
        <v>481</v>
      </c>
      <c r="M12" s="313" t="s">
        <v>481</v>
      </c>
      <c r="N12" s="313" t="s">
        <v>481</v>
      </c>
      <c r="O12" s="313" t="s">
        <v>481</v>
      </c>
      <c r="P12" s="313" t="s">
        <v>481</v>
      </c>
      <c r="Q12" s="313" t="s">
        <v>481</v>
      </c>
      <c r="R12" s="287"/>
      <c r="S12" s="419"/>
      <c r="T12" s="282"/>
      <c r="U12" s="288"/>
      <c r="V12" s="421">
        <f>(R13-R17)/1000</f>
        <v>0</v>
      </c>
      <c r="W12" s="288"/>
      <c r="X12" s="427" t="s">
        <v>476</v>
      </c>
      <c r="AF12" s="411"/>
    </row>
    <row r="13" spans="1:46" ht="66.45" customHeight="1" x14ac:dyDescent="0.25">
      <c r="A13" s="444"/>
      <c r="B13" s="442" t="s">
        <v>304</v>
      </c>
      <c r="C13" s="396" t="s">
        <v>234</v>
      </c>
      <c r="D13" s="397" t="s">
        <v>86</v>
      </c>
      <c r="E13" s="398" t="s">
        <v>305</v>
      </c>
      <c r="F13" s="214"/>
      <c r="G13" s="214"/>
      <c r="H13" s="214"/>
      <c r="I13" s="214"/>
      <c r="J13" s="214"/>
      <c r="K13" s="214"/>
      <c r="L13" s="214"/>
      <c r="M13" s="214"/>
      <c r="N13" s="214"/>
      <c r="O13" s="214"/>
      <c r="P13" s="214"/>
      <c r="Q13" s="214"/>
      <c r="R13" s="170">
        <f t="shared" si="0"/>
        <v>0</v>
      </c>
      <c r="S13" s="419"/>
      <c r="T13" s="282"/>
      <c r="U13" s="288"/>
      <c r="V13" s="422"/>
      <c r="W13" s="288"/>
      <c r="X13" s="428"/>
      <c r="AF13" s="411"/>
    </row>
    <row r="14" spans="1:46" ht="109.95" customHeight="1" x14ac:dyDescent="0.25">
      <c r="A14" s="444"/>
      <c r="B14" s="443"/>
      <c r="C14" s="174" t="s">
        <v>241</v>
      </c>
      <c r="D14" s="289" t="s">
        <v>86</v>
      </c>
      <c r="E14" s="290" t="s">
        <v>239</v>
      </c>
      <c r="F14" s="273"/>
      <c r="G14" s="291">
        <f>$F14</f>
        <v>0</v>
      </c>
      <c r="H14" s="291">
        <f t="shared" ref="H14:R14" si="2">$F14</f>
        <v>0</v>
      </c>
      <c r="I14" s="291">
        <f t="shared" si="2"/>
        <v>0</v>
      </c>
      <c r="J14" s="291">
        <f t="shared" si="2"/>
        <v>0</v>
      </c>
      <c r="K14" s="291">
        <f t="shared" si="2"/>
        <v>0</v>
      </c>
      <c r="L14" s="291">
        <f t="shared" si="2"/>
        <v>0</v>
      </c>
      <c r="M14" s="291">
        <f t="shared" si="2"/>
        <v>0</v>
      </c>
      <c r="N14" s="291">
        <f t="shared" si="2"/>
        <v>0</v>
      </c>
      <c r="O14" s="291">
        <f t="shared" si="2"/>
        <v>0</v>
      </c>
      <c r="P14" s="291">
        <f t="shared" si="2"/>
        <v>0</v>
      </c>
      <c r="Q14" s="291">
        <f t="shared" si="2"/>
        <v>0</v>
      </c>
      <c r="R14" s="291">
        <f t="shared" si="2"/>
        <v>0</v>
      </c>
      <c r="S14" s="419"/>
      <c r="T14" s="292" t="s">
        <v>240</v>
      </c>
      <c r="U14" s="417" t="s">
        <v>484</v>
      </c>
      <c r="V14" s="417"/>
      <c r="W14" s="417"/>
      <c r="X14" s="120"/>
      <c r="AF14" s="293"/>
      <c r="AH14" s="390"/>
      <c r="AI14" s="391">
        <v>1</v>
      </c>
      <c r="AJ14" s="391">
        <v>2</v>
      </c>
      <c r="AK14" s="391">
        <v>3</v>
      </c>
      <c r="AL14" s="391">
        <v>4</v>
      </c>
      <c r="AM14" s="391">
        <v>5</v>
      </c>
      <c r="AN14" s="391">
        <v>6</v>
      </c>
      <c r="AO14" s="391">
        <v>7</v>
      </c>
      <c r="AP14" s="391">
        <v>8</v>
      </c>
      <c r="AQ14" s="391">
        <v>9</v>
      </c>
      <c r="AR14" s="391">
        <v>10</v>
      </c>
      <c r="AS14" s="391">
        <v>11</v>
      </c>
      <c r="AT14" s="391">
        <v>12</v>
      </c>
    </row>
    <row r="15" spans="1:46" ht="70.05" customHeight="1" x14ac:dyDescent="0.25">
      <c r="A15" s="444"/>
      <c r="B15" s="430" t="s">
        <v>237</v>
      </c>
      <c r="C15" s="172" t="s">
        <v>475</v>
      </c>
      <c r="D15" s="294" t="s">
        <v>86</v>
      </c>
      <c r="E15" s="295" t="s">
        <v>90</v>
      </c>
      <c r="F15" s="213"/>
      <c r="G15" s="213"/>
      <c r="H15" s="213"/>
      <c r="I15" s="213"/>
      <c r="J15" s="213"/>
      <c r="K15" s="213"/>
      <c r="L15" s="213"/>
      <c r="M15" s="213"/>
      <c r="N15" s="213"/>
      <c r="O15" s="213"/>
      <c r="P15" s="213"/>
      <c r="Q15" s="213"/>
      <c r="R15" s="272">
        <f>SUM(F15:Q15)</f>
        <v>0</v>
      </c>
      <c r="S15" s="420"/>
      <c r="T15" s="423" t="s">
        <v>228</v>
      </c>
      <c r="U15" s="271" t="s">
        <v>460</v>
      </c>
      <c r="V15" s="239">
        <f>IF(OR(R11=0,V11="Please enter the % on the left cell 请在左侧单元格中输入%"),(SUM(R15+R16+R17)/1000),(SUM(R15+1000*V11+R16+R17)/1000))</f>
        <v>0</v>
      </c>
      <c r="W15" s="296" t="str">
        <f>IF(V11="Please enter the % on the left cell 请在左侧单元格中输入%","Note that this number does not include biodiesel, please fill cells R11 and U11 to include it","")</f>
        <v/>
      </c>
      <c r="X15" s="120"/>
      <c r="AH15" s="392" t="s">
        <v>308</v>
      </c>
      <c r="AI15" s="393">
        <f t="shared" ref="AI15:AT15" si="3">F14</f>
        <v>0</v>
      </c>
      <c r="AJ15" s="393">
        <f t="shared" si="3"/>
        <v>0</v>
      </c>
      <c r="AK15" s="393">
        <f t="shared" si="3"/>
        <v>0</v>
      </c>
      <c r="AL15" s="393">
        <f t="shared" si="3"/>
        <v>0</v>
      </c>
      <c r="AM15" s="393">
        <f t="shared" si="3"/>
        <v>0</v>
      </c>
      <c r="AN15" s="393">
        <f t="shared" si="3"/>
        <v>0</v>
      </c>
      <c r="AO15" s="393">
        <f t="shared" si="3"/>
        <v>0</v>
      </c>
      <c r="AP15" s="393">
        <f t="shared" si="3"/>
        <v>0</v>
      </c>
      <c r="AQ15" s="393">
        <f t="shared" si="3"/>
        <v>0</v>
      </c>
      <c r="AR15" s="393">
        <f t="shared" si="3"/>
        <v>0</v>
      </c>
      <c r="AS15" s="393">
        <f t="shared" si="3"/>
        <v>0</v>
      </c>
      <c r="AT15" s="393">
        <f t="shared" si="3"/>
        <v>0</v>
      </c>
    </row>
    <row r="16" spans="1:46" ht="85.05" customHeight="1" x14ac:dyDescent="0.25">
      <c r="A16" s="444"/>
      <c r="B16" s="431"/>
      <c r="C16" s="173" t="s">
        <v>68</v>
      </c>
      <c r="D16" s="297" t="s">
        <v>86</v>
      </c>
      <c r="E16" s="298" t="s">
        <v>90</v>
      </c>
      <c r="F16" s="177"/>
      <c r="G16" s="178"/>
      <c r="H16" s="178"/>
      <c r="I16" s="178"/>
      <c r="J16" s="177"/>
      <c r="K16" s="177"/>
      <c r="L16" s="177"/>
      <c r="M16" s="177"/>
      <c r="N16" s="177"/>
      <c r="O16" s="177"/>
      <c r="P16" s="177"/>
      <c r="Q16" s="179"/>
      <c r="R16" s="167">
        <f>SUM(F16:Q16)</f>
        <v>0</v>
      </c>
      <c r="S16" s="299" t="s">
        <v>487</v>
      </c>
      <c r="T16" s="424"/>
      <c r="U16" s="271" t="s">
        <v>461</v>
      </c>
      <c r="V16" s="239">
        <f>V12+V10+V9+V8+V7+V6</f>
        <v>0</v>
      </c>
      <c r="W16" s="296" t="str">
        <f>IF(V16=0,"Please fill all fuel data on column R, and % in column U 请在 R 列中填写所有燃油数据，在 U 列中填写 %","")</f>
        <v>Please fill all fuel data on column R, and % in column U 请在 R 列中填写所有燃油数据，在 U 列中填写 %</v>
      </c>
      <c r="X16" s="120"/>
      <c r="Y16" s="300" t="s">
        <v>182</v>
      </c>
      <c r="Z16" s="300" t="s">
        <v>183</v>
      </c>
      <c r="AA16" s="415" t="s">
        <v>184</v>
      </c>
      <c r="AB16" s="415"/>
      <c r="AC16" s="300" t="s">
        <v>183</v>
      </c>
      <c r="AH16" s="394" t="s">
        <v>378</v>
      </c>
      <c r="AI16" s="395" t="str">
        <f>'Electricity factor 电力系数 '!$L$2</f>
        <v>----</v>
      </c>
      <c r="AJ16" s="395" t="str">
        <f>'Electricity factor 电力系数 '!$L$2</f>
        <v>----</v>
      </c>
      <c r="AK16" s="395" t="str">
        <f>'Electricity factor 电力系数 '!$L$2</f>
        <v>----</v>
      </c>
      <c r="AL16" s="395" t="str">
        <f>'Electricity factor 电力系数 '!$L$2</f>
        <v>----</v>
      </c>
      <c r="AM16" s="395" t="str">
        <f>'Electricity factor 电力系数 '!$L$2</f>
        <v>----</v>
      </c>
      <c r="AN16" s="395" t="str">
        <f>'Electricity factor 电力系数 '!$L$2</f>
        <v>----</v>
      </c>
      <c r="AO16" s="395" t="str">
        <f>'Electricity factor 电力系数 '!$L$2</f>
        <v>----</v>
      </c>
      <c r="AP16" s="395" t="str">
        <f>'Electricity factor 电力系数 '!$L$2</f>
        <v>----</v>
      </c>
      <c r="AQ16" s="395" t="str">
        <f>'Electricity factor 电力系数 '!$L$2</f>
        <v>----</v>
      </c>
      <c r="AR16" s="395" t="str">
        <f>'Electricity factor 电力系数 '!$L$2</f>
        <v>----</v>
      </c>
      <c r="AS16" s="395" t="str">
        <f>'Electricity factor 电力系数 '!$L$2</f>
        <v>----</v>
      </c>
      <c r="AT16" s="395" t="str">
        <f>'Electricity factor 电力系数 '!$L$2</f>
        <v>----</v>
      </c>
    </row>
    <row r="17" spans="1:46" ht="85.05" customHeight="1" thickBot="1" x14ac:dyDescent="0.3">
      <c r="A17" s="444"/>
      <c r="B17" s="431"/>
      <c r="C17" s="173" t="s">
        <v>474</v>
      </c>
      <c r="D17" s="297" t="s">
        <v>458</v>
      </c>
      <c r="E17" s="298" t="s">
        <v>459</v>
      </c>
      <c r="F17" s="244"/>
      <c r="G17" s="245"/>
      <c r="H17" s="245"/>
      <c r="I17" s="245"/>
      <c r="J17" s="244"/>
      <c r="K17" s="244"/>
      <c r="L17" s="244"/>
      <c r="M17" s="244"/>
      <c r="N17" s="244"/>
      <c r="O17" s="244"/>
      <c r="P17" s="244"/>
      <c r="Q17" s="246"/>
      <c r="R17" s="167">
        <f>SUMPRODUCT(F13:Q13,F17:Q17)</f>
        <v>0</v>
      </c>
      <c r="S17" s="299"/>
      <c r="T17" s="424"/>
      <c r="U17" s="271" t="s">
        <v>462</v>
      </c>
      <c r="V17" s="239">
        <f>IFERROR(V16+V15,"")</f>
        <v>0</v>
      </c>
      <c r="W17" s="303"/>
      <c r="X17" s="120"/>
      <c r="Y17" s="300"/>
      <c r="Z17" s="300"/>
      <c r="AA17" s="284"/>
      <c r="AB17" s="284"/>
      <c r="AC17" s="300"/>
      <c r="AH17" s="301"/>
      <c r="AI17" s="302"/>
      <c r="AJ17" s="302"/>
      <c r="AK17" s="302"/>
      <c r="AL17" s="302"/>
      <c r="AM17" s="302"/>
      <c r="AN17" s="302"/>
      <c r="AO17" s="302"/>
      <c r="AP17" s="302"/>
      <c r="AQ17" s="302"/>
      <c r="AR17" s="302"/>
      <c r="AS17" s="302"/>
      <c r="AT17" s="302"/>
    </row>
    <row r="18" spans="1:46" s="125" customFormat="1" ht="32.25" customHeight="1" thickTop="1" thickBot="1" x14ac:dyDescent="0.3">
      <c r="A18" s="445"/>
      <c r="B18" s="278"/>
      <c r="C18" s="149" t="s">
        <v>75</v>
      </c>
      <c r="D18" s="304" t="s">
        <v>88</v>
      </c>
      <c r="E18" s="305"/>
      <c r="F18" s="111"/>
      <c r="G18" s="111"/>
      <c r="H18" s="111"/>
      <c r="I18" s="111"/>
      <c r="J18" s="111"/>
      <c r="K18" s="111"/>
      <c r="L18" s="111"/>
      <c r="M18" s="111"/>
      <c r="N18" s="111"/>
      <c r="O18" s="111"/>
      <c r="P18" s="111"/>
      <c r="Q18" s="111"/>
      <c r="R18" s="287"/>
      <c r="S18" s="306"/>
      <c r="T18" s="424"/>
      <c r="U18" s="270"/>
      <c r="V18" s="270"/>
      <c r="W18" s="307"/>
    </row>
    <row r="19" spans="1:46" ht="59.55" hidden="1" customHeight="1" outlineLevel="1" x14ac:dyDescent="0.25">
      <c r="A19" s="438" t="s">
        <v>65</v>
      </c>
      <c r="B19" s="276"/>
      <c r="C19" s="150" t="s">
        <v>77</v>
      </c>
      <c r="D19" s="106" t="s">
        <v>89</v>
      </c>
      <c r="E19" s="107" t="s">
        <v>94</v>
      </c>
      <c r="F19" s="112">
        <f t="shared" ref="F19:Q19" si="4">F6*0.7*0.0533*13.77*(44/12)/1000</f>
        <v>0</v>
      </c>
      <c r="G19" s="112">
        <f t="shared" si="4"/>
        <v>0</v>
      </c>
      <c r="H19" s="112">
        <f t="shared" si="4"/>
        <v>0</v>
      </c>
      <c r="I19" s="112">
        <f t="shared" si="4"/>
        <v>0</v>
      </c>
      <c r="J19" s="112">
        <f t="shared" si="4"/>
        <v>0</v>
      </c>
      <c r="K19" s="112">
        <f t="shared" si="4"/>
        <v>0</v>
      </c>
      <c r="L19" s="112">
        <f t="shared" si="4"/>
        <v>0</v>
      </c>
      <c r="M19" s="112">
        <f t="shared" si="4"/>
        <v>0</v>
      </c>
      <c r="N19" s="112">
        <f t="shared" si="4"/>
        <v>0</v>
      </c>
      <c r="O19" s="112">
        <f t="shared" si="4"/>
        <v>0</v>
      </c>
      <c r="P19" s="112">
        <f t="shared" si="4"/>
        <v>0</v>
      </c>
      <c r="Q19" s="112">
        <f t="shared" si="4"/>
        <v>0</v>
      </c>
      <c r="R19" s="127">
        <f t="shared" ref="R19:R24" si="5">SUM(F19:Q19)</f>
        <v>0</v>
      </c>
      <c r="S19" s="308"/>
      <c r="T19" s="424"/>
      <c r="U19" s="241"/>
      <c r="V19" s="241"/>
      <c r="AG19" s="124"/>
      <c r="AH19" s="124"/>
      <c r="AI19" s="124"/>
      <c r="AJ19" s="124"/>
      <c r="AK19" s="124"/>
      <c r="AL19" s="124"/>
      <c r="AM19" s="124"/>
      <c r="AN19" s="124"/>
      <c r="AO19" s="124"/>
      <c r="AP19" s="124"/>
      <c r="AQ19" s="124"/>
      <c r="AR19" s="124"/>
    </row>
    <row r="20" spans="1:46" ht="59.55" hidden="1" customHeight="1" outlineLevel="1" x14ac:dyDescent="0.25">
      <c r="A20" s="438"/>
      <c r="B20" s="440" t="s">
        <v>67</v>
      </c>
      <c r="C20" s="150" t="s">
        <v>78</v>
      </c>
      <c r="D20" s="106" t="s">
        <v>89</v>
      </c>
      <c r="E20" s="108" t="s">
        <v>95</v>
      </c>
      <c r="F20" s="112">
        <f t="shared" ref="F20:Q20" si="6">(F7/1000)*540*0.04979*15.48*(44/12)/1000</f>
        <v>0</v>
      </c>
      <c r="G20" s="112">
        <f t="shared" si="6"/>
        <v>0</v>
      </c>
      <c r="H20" s="112">
        <f t="shared" si="6"/>
        <v>0</v>
      </c>
      <c r="I20" s="112">
        <f t="shared" si="6"/>
        <v>0</v>
      </c>
      <c r="J20" s="112">
        <f t="shared" si="6"/>
        <v>0</v>
      </c>
      <c r="K20" s="112">
        <f t="shared" si="6"/>
        <v>0</v>
      </c>
      <c r="L20" s="112">
        <f t="shared" si="6"/>
        <v>0</v>
      </c>
      <c r="M20" s="112">
        <f t="shared" si="6"/>
        <v>0</v>
      </c>
      <c r="N20" s="112">
        <f t="shared" si="6"/>
        <v>0</v>
      </c>
      <c r="O20" s="112">
        <f t="shared" si="6"/>
        <v>0</v>
      </c>
      <c r="P20" s="112">
        <f t="shared" si="6"/>
        <v>0</v>
      </c>
      <c r="Q20" s="112">
        <f t="shared" si="6"/>
        <v>0</v>
      </c>
      <c r="R20" s="127">
        <f t="shared" si="5"/>
        <v>0</v>
      </c>
      <c r="S20" s="308"/>
      <c r="T20" s="424"/>
      <c r="U20" s="241"/>
      <c r="V20" s="241"/>
      <c r="AG20" s="124"/>
      <c r="AH20" s="124"/>
      <c r="AI20" s="124"/>
      <c r="AJ20" s="124"/>
      <c r="AK20" s="124"/>
      <c r="AL20" s="124"/>
      <c r="AM20" s="124"/>
      <c r="AN20" s="124"/>
      <c r="AO20" s="124"/>
      <c r="AP20" s="124"/>
      <c r="AQ20" s="124"/>
      <c r="AR20" s="124"/>
    </row>
    <row r="21" spans="1:46" ht="59.55" hidden="1" customHeight="1" outlineLevel="1" x14ac:dyDescent="0.25">
      <c r="A21" s="438"/>
      <c r="B21" s="440"/>
      <c r="C21" s="150" t="s">
        <v>79</v>
      </c>
      <c r="D21" s="106" t="s">
        <v>89</v>
      </c>
      <c r="E21" s="108" t="s">
        <v>96</v>
      </c>
      <c r="F21" s="112">
        <f t="shared" ref="F21:Q21" si="7">(F8/1000)*770*0.04684*19*(44/12)/1000</f>
        <v>0</v>
      </c>
      <c r="G21" s="112">
        <f t="shared" si="7"/>
        <v>0</v>
      </c>
      <c r="H21" s="112">
        <f t="shared" si="7"/>
        <v>0</v>
      </c>
      <c r="I21" s="112">
        <f t="shared" si="7"/>
        <v>0</v>
      </c>
      <c r="J21" s="112">
        <f t="shared" si="7"/>
        <v>0</v>
      </c>
      <c r="K21" s="112">
        <f t="shared" si="7"/>
        <v>0</v>
      </c>
      <c r="L21" s="112">
        <f t="shared" si="7"/>
        <v>0</v>
      </c>
      <c r="M21" s="112">
        <f t="shared" si="7"/>
        <v>0</v>
      </c>
      <c r="N21" s="112">
        <f t="shared" si="7"/>
        <v>0</v>
      </c>
      <c r="O21" s="112">
        <f t="shared" si="7"/>
        <v>0</v>
      </c>
      <c r="P21" s="112">
        <f t="shared" si="7"/>
        <v>0</v>
      </c>
      <c r="Q21" s="112">
        <f t="shared" si="7"/>
        <v>0</v>
      </c>
      <c r="R21" s="127">
        <f t="shared" si="5"/>
        <v>0</v>
      </c>
      <c r="S21" s="308"/>
      <c r="T21" s="424"/>
      <c r="U21" s="241"/>
      <c r="V21" s="241"/>
      <c r="AG21" s="124"/>
      <c r="AH21" s="124"/>
      <c r="AI21" s="124"/>
      <c r="AJ21" s="124"/>
      <c r="AK21" s="124"/>
      <c r="AL21" s="124"/>
      <c r="AM21" s="124"/>
      <c r="AN21" s="124"/>
      <c r="AO21" s="124"/>
      <c r="AP21" s="124"/>
      <c r="AQ21" s="124"/>
      <c r="AR21" s="124"/>
    </row>
    <row r="22" spans="1:46" ht="59.55" hidden="1" customHeight="1" outlineLevel="1" x14ac:dyDescent="0.25">
      <c r="A22" s="438"/>
      <c r="B22" s="440"/>
      <c r="C22" s="150" t="s">
        <v>80</v>
      </c>
      <c r="D22" s="106" t="s">
        <v>89</v>
      </c>
      <c r="E22" s="108" t="s">
        <v>97</v>
      </c>
      <c r="F22" s="112">
        <f t="shared" ref="F22:Q22" si="8">(F9*800*0.04526*19.9)*(44/12)/1000</f>
        <v>0</v>
      </c>
      <c r="G22" s="112">
        <f t="shared" si="8"/>
        <v>0</v>
      </c>
      <c r="H22" s="112">
        <f t="shared" si="8"/>
        <v>0</v>
      </c>
      <c r="I22" s="112">
        <f t="shared" si="8"/>
        <v>0</v>
      </c>
      <c r="J22" s="112">
        <f t="shared" si="8"/>
        <v>0</v>
      </c>
      <c r="K22" s="112">
        <f t="shared" si="8"/>
        <v>0</v>
      </c>
      <c r="L22" s="112">
        <f t="shared" si="8"/>
        <v>0</v>
      </c>
      <c r="M22" s="112">
        <f t="shared" si="8"/>
        <v>0</v>
      </c>
      <c r="N22" s="112">
        <f t="shared" si="8"/>
        <v>0</v>
      </c>
      <c r="O22" s="112">
        <f t="shared" si="8"/>
        <v>0</v>
      </c>
      <c r="P22" s="112">
        <f t="shared" si="8"/>
        <v>0</v>
      </c>
      <c r="Q22" s="112">
        <f t="shared" si="8"/>
        <v>0</v>
      </c>
      <c r="R22" s="127">
        <f t="shared" si="5"/>
        <v>0</v>
      </c>
      <c r="S22" s="308"/>
      <c r="T22" s="424"/>
      <c r="U22" s="241"/>
      <c r="V22" s="241"/>
      <c r="AG22" s="124"/>
      <c r="AH22" s="124"/>
      <c r="AI22" s="124"/>
      <c r="AJ22" s="124"/>
      <c r="AK22" s="124"/>
      <c r="AL22" s="124"/>
      <c r="AM22" s="124"/>
      <c r="AN22" s="124"/>
      <c r="AO22" s="124"/>
      <c r="AP22" s="124"/>
      <c r="AQ22" s="124"/>
      <c r="AR22" s="124"/>
    </row>
    <row r="23" spans="1:46" ht="59.55" hidden="1" customHeight="1" outlineLevel="1" x14ac:dyDescent="0.25">
      <c r="A23" s="438"/>
      <c r="B23" s="440"/>
      <c r="C23" s="150" t="s">
        <v>81</v>
      </c>
      <c r="D23" s="106" t="s">
        <v>89</v>
      </c>
      <c r="E23" s="108" t="s">
        <v>98</v>
      </c>
      <c r="F23" s="112">
        <f t="shared" ref="F23:Q23" si="9">(F10*789*0.0297*17.51*(44/12)/1000)</f>
        <v>0</v>
      </c>
      <c r="G23" s="112">
        <f t="shared" si="9"/>
        <v>0</v>
      </c>
      <c r="H23" s="112">
        <f t="shared" si="9"/>
        <v>0</v>
      </c>
      <c r="I23" s="112">
        <f t="shared" si="9"/>
        <v>0</v>
      </c>
      <c r="J23" s="112">
        <f t="shared" si="9"/>
        <v>0</v>
      </c>
      <c r="K23" s="112">
        <f t="shared" si="9"/>
        <v>0</v>
      </c>
      <c r="L23" s="112">
        <f t="shared" si="9"/>
        <v>0</v>
      </c>
      <c r="M23" s="112">
        <f t="shared" si="9"/>
        <v>0</v>
      </c>
      <c r="N23" s="112">
        <f t="shared" si="9"/>
        <v>0</v>
      </c>
      <c r="O23" s="112">
        <f t="shared" si="9"/>
        <v>0</v>
      </c>
      <c r="P23" s="112">
        <f t="shared" si="9"/>
        <v>0</v>
      </c>
      <c r="Q23" s="112">
        <f t="shared" si="9"/>
        <v>0</v>
      </c>
      <c r="R23" s="127">
        <f t="shared" si="5"/>
        <v>0</v>
      </c>
      <c r="S23" s="308"/>
      <c r="T23" s="424"/>
      <c r="U23" s="241"/>
      <c r="V23" s="241"/>
      <c r="AG23" s="124"/>
      <c r="AH23" s="124"/>
      <c r="AI23" s="124"/>
      <c r="AJ23" s="124"/>
      <c r="AK23" s="124"/>
      <c r="AL23" s="124"/>
      <c r="AM23" s="124"/>
      <c r="AN23" s="124"/>
      <c r="AO23" s="124"/>
      <c r="AP23" s="124"/>
      <c r="AQ23" s="124"/>
      <c r="AR23" s="124"/>
    </row>
    <row r="24" spans="1:46" ht="59.55" hidden="1" customHeight="1" outlineLevel="1" thickBot="1" x14ac:dyDescent="0.3">
      <c r="A24" s="438"/>
      <c r="B24" s="440"/>
      <c r="C24" s="150" t="s">
        <v>82</v>
      </c>
      <c r="D24" s="106" t="s">
        <v>89</v>
      </c>
      <c r="E24" s="108" t="s">
        <v>99</v>
      </c>
      <c r="F24" s="112">
        <f t="shared" ref="F24:Q24" si="10">(F11/1000)*845*0.02842*18.35*(44/12)/1000</f>
        <v>0</v>
      </c>
      <c r="G24" s="112">
        <f t="shared" si="10"/>
        <v>0</v>
      </c>
      <c r="H24" s="112">
        <f t="shared" si="10"/>
        <v>0</v>
      </c>
      <c r="I24" s="112">
        <f t="shared" si="10"/>
        <v>0</v>
      </c>
      <c r="J24" s="112">
        <f t="shared" si="10"/>
        <v>0</v>
      </c>
      <c r="K24" s="112">
        <f t="shared" si="10"/>
        <v>0</v>
      </c>
      <c r="L24" s="112">
        <f t="shared" si="10"/>
        <v>0</v>
      </c>
      <c r="M24" s="112">
        <f t="shared" si="10"/>
        <v>0</v>
      </c>
      <c r="N24" s="112">
        <f t="shared" si="10"/>
        <v>0</v>
      </c>
      <c r="O24" s="112">
        <f t="shared" si="10"/>
        <v>0</v>
      </c>
      <c r="P24" s="112">
        <f t="shared" si="10"/>
        <v>0</v>
      </c>
      <c r="Q24" s="112">
        <f t="shared" si="10"/>
        <v>0</v>
      </c>
      <c r="R24" s="127">
        <f t="shared" si="5"/>
        <v>0</v>
      </c>
      <c r="S24" s="308"/>
      <c r="T24" s="424"/>
      <c r="U24" s="241"/>
      <c r="V24" s="241"/>
      <c r="AG24" s="124"/>
      <c r="AH24" s="124"/>
      <c r="AI24" s="124"/>
      <c r="AJ24" s="124"/>
      <c r="AK24" s="124"/>
      <c r="AL24" s="124"/>
      <c r="AM24" s="124"/>
      <c r="AN24" s="124"/>
      <c r="AO24" s="124"/>
      <c r="AP24" s="124"/>
      <c r="AQ24" s="124"/>
      <c r="AR24" s="124"/>
    </row>
    <row r="25" spans="1:46" ht="115.05" customHeight="1" collapsed="1" thickBot="1" x14ac:dyDescent="0.3">
      <c r="A25" s="438"/>
      <c r="B25" s="426" t="s">
        <v>83</v>
      </c>
      <c r="C25" s="426"/>
      <c r="D25" s="109" t="s">
        <v>89</v>
      </c>
      <c r="E25" s="110" t="s">
        <v>91</v>
      </c>
      <c r="F25" s="113">
        <f>(F19+F20+F21+F22+F23+F24)</f>
        <v>0</v>
      </c>
      <c r="G25" s="113">
        <f t="shared" ref="G25:P25" si="11">(G19+G20+G21+G22+G23+G24)</f>
        <v>0</v>
      </c>
      <c r="H25" s="113">
        <f t="shared" si="11"/>
        <v>0</v>
      </c>
      <c r="I25" s="113">
        <f t="shared" si="11"/>
        <v>0</v>
      </c>
      <c r="J25" s="113">
        <f t="shared" si="11"/>
        <v>0</v>
      </c>
      <c r="K25" s="113">
        <f t="shared" si="11"/>
        <v>0</v>
      </c>
      <c r="L25" s="113">
        <f t="shared" si="11"/>
        <v>0</v>
      </c>
      <c r="M25" s="113">
        <f>(M19+M20+M21+M22+M23+M24)</f>
        <v>0</v>
      </c>
      <c r="N25" s="113">
        <f t="shared" si="11"/>
        <v>0</v>
      </c>
      <c r="O25" s="113">
        <f t="shared" si="11"/>
        <v>0</v>
      </c>
      <c r="P25" s="113">
        <f t="shared" si="11"/>
        <v>0</v>
      </c>
      <c r="Q25" s="113">
        <f>(Q19+Q20+Q21+Q22+Q23+Q24)</f>
        <v>0</v>
      </c>
      <c r="R25" s="235">
        <f>SUM(R19:R24)</f>
        <v>0</v>
      </c>
      <c r="S25" s="299" t="s">
        <v>485</v>
      </c>
      <c r="T25" s="425"/>
      <c r="U25" s="241"/>
      <c r="V25" s="241"/>
    </row>
    <row r="26" spans="1:46" ht="76.05" customHeight="1" thickBot="1" x14ac:dyDescent="0.3">
      <c r="A26" s="438"/>
      <c r="B26" s="426" t="s">
        <v>84</v>
      </c>
      <c r="C26" s="426"/>
      <c r="D26" s="109" t="s">
        <v>89</v>
      </c>
      <c r="E26" s="110" t="s">
        <v>92</v>
      </c>
      <c r="F26" s="113">
        <f t="shared" ref="F26:Q26" si="12">(F13*F14)/1000000</f>
        <v>0</v>
      </c>
      <c r="G26" s="113">
        <f t="shared" si="12"/>
        <v>0</v>
      </c>
      <c r="H26" s="113">
        <f t="shared" si="12"/>
        <v>0</v>
      </c>
      <c r="I26" s="113">
        <f t="shared" si="12"/>
        <v>0</v>
      </c>
      <c r="J26" s="113">
        <f t="shared" si="12"/>
        <v>0</v>
      </c>
      <c r="K26" s="113">
        <f t="shared" si="12"/>
        <v>0</v>
      </c>
      <c r="L26" s="113">
        <f t="shared" si="12"/>
        <v>0</v>
      </c>
      <c r="M26" s="113">
        <f t="shared" si="12"/>
        <v>0</v>
      </c>
      <c r="N26" s="113">
        <f t="shared" si="12"/>
        <v>0</v>
      </c>
      <c r="O26" s="113">
        <f t="shared" si="12"/>
        <v>0</v>
      </c>
      <c r="P26" s="113">
        <f t="shared" si="12"/>
        <v>0</v>
      </c>
      <c r="Q26" s="113">
        <f t="shared" si="12"/>
        <v>0</v>
      </c>
      <c r="R26" s="235">
        <f>SUM(F26:Q26)</f>
        <v>0</v>
      </c>
      <c r="S26" s="299" t="s">
        <v>486</v>
      </c>
      <c r="T26" s="310" t="s">
        <v>102</v>
      </c>
      <c r="U26" s="240"/>
      <c r="V26" s="240"/>
      <c r="X26" s="124"/>
      <c r="Y26" s="124"/>
      <c r="Z26" s="124"/>
      <c r="AA26" s="124"/>
      <c r="AB26" s="124"/>
      <c r="AC26" s="124"/>
      <c r="AD26" s="124"/>
      <c r="AE26" s="124"/>
    </row>
    <row r="27" spans="1:46" ht="97.2" hidden="1" thickBot="1" x14ac:dyDescent="0.3">
      <c r="A27" s="438"/>
      <c r="B27" s="426" t="s">
        <v>326</v>
      </c>
      <c r="C27" s="426"/>
      <c r="D27" s="109" t="s">
        <v>89</v>
      </c>
      <c r="E27" s="110" t="s">
        <v>100</v>
      </c>
      <c r="F27" s="113">
        <f>F25+F26</f>
        <v>0</v>
      </c>
      <c r="G27" s="113">
        <f t="shared" ref="G27:Q27" si="13">G25+G26</f>
        <v>0</v>
      </c>
      <c r="H27" s="113">
        <f t="shared" si="13"/>
        <v>0</v>
      </c>
      <c r="I27" s="113">
        <f t="shared" si="13"/>
        <v>0</v>
      </c>
      <c r="J27" s="113">
        <f t="shared" si="13"/>
        <v>0</v>
      </c>
      <c r="K27" s="113">
        <f t="shared" si="13"/>
        <v>0</v>
      </c>
      <c r="L27" s="113">
        <f t="shared" si="13"/>
        <v>0</v>
      </c>
      <c r="M27" s="113">
        <f t="shared" si="13"/>
        <v>0</v>
      </c>
      <c r="N27" s="113">
        <f t="shared" si="13"/>
        <v>0</v>
      </c>
      <c r="O27" s="113">
        <f t="shared" si="13"/>
        <v>0</v>
      </c>
      <c r="P27" s="113">
        <f t="shared" si="13"/>
        <v>0</v>
      </c>
      <c r="Q27" s="113">
        <f t="shared" si="13"/>
        <v>0</v>
      </c>
      <c r="R27" s="236">
        <f>SUM(R25:R26)</f>
        <v>0</v>
      </c>
      <c r="S27" s="299" t="s">
        <v>101</v>
      </c>
      <c r="T27" s="310" t="s">
        <v>103</v>
      </c>
      <c r="U27" s="242"/>
      <c r="V27" s="242"/>
      <c r="X27" s="124"/>
      <c r="Y27" s="124"/>
      <c r="Z27" s="124"/>
      <c r="AA27" s="124"/>
      <c r="AB27" s="124"/>
      <c r="AC27" s="124"/>
      <c r="AD27" s="124"/>
      <c r="AE27" s="124"/>
    </row>
    <row r="28" spans="1:46" ht="5.55" customHeight="1" x14ac:dyDescent="0.25">
      <c r="C28" s="151"/>
      <c r="T28" s="125"/>
      <c r="U28" s="125"/>
    </row>
    <row r="29" spans="1:46" x14ac:dyDescent="0.25">
      <c r="C29" s="151"/>
    </row>
    <row r="30" spans="1:46" ht="250.05" customHeight="1" x14ac:dyDescent="0.25">
      <c r="C30" s="439" t="s">
        <v>488</v>
      </c>
      <c r="D30" s="439"/>
      <c r="E30" s="439"/>
      <c r="G30" s="436" t="s">
        <v>196</v>
      </c>
      <c r="H30" s="416"/>
      <c r="I30" s="416"/>
      <c r="J30" s="416"/>
      <c r="K30" s="416"/>
      <c r="L30" s="416"/>
      <c r="M30" s="416"/>
      <c r="R30" s="432" t="str">
        <f>IF(AND(R26&lt;0.0005,R26&gt;0),"Please review your electricity factor units, your scope 2 emissions on cell R25 are less than 0.0005 tons CO2e","")</f>
        <v/>
      </c>
      <c r="S30" s="432"/>
    </row>
    <row r="31" spans="1:46" ht="25.05" customHeight="1" x14ac:dyDescent="0.25">
      <c r="C31" s="311" t="s">
        <v>197</v>
      </c>
      <c r="D31" s="311"/>
      <c r="E31" s="311"/>
    </row>
    <row r="32" spans="1:46" ht="359.55" customHeight="1" x14ac:dyDescent="0.25">
      <c r="C32" s="416" t="s">
        <v>195</v>
      </c>
      <c r="D32" s="416"/>
      <c r="E32" s="416"/>
      <c r="F32" s="416"/>
      <c r="G32" s="416"/>
      <c r="H32" s="416"/>
    </row>
    <row r="33" spans="4:5" ht="139.94999999999999" customHeight="1" x14ac:dyDescent="0.25">
      <c r="D33" s="121"/>
      <c r="E33" s="121"/>
    </row>
    <row r="34" spans="4:5" ht="20.55" customHeight="1" x14ac:dyDescent="0.25"/>
    <row r="35" spans="4:5" ht="66" customHeight="1" x14ac:dyDescent="0.25"/>
  </sheetData>
  <autoFilter ref="A5:R18" xr:uid="{00000000-0009-0000-0000-000003000000}">
    <filterColumn colId="0" showButton="0"/>
  </autoFilter>
  <mergeCells count="24">
    <mergeCell ref="U4:W4"/>
    <mergeCell ref="B15:B17"/>
    <mergeCell ref="R30:S30"/>
    <mergeCell ref="B26:C26"/>
    <mergeCell ref="B27:C27"/>
    <mergeCell ref="B6:B12"/>
    <mergeCell ref="A4:E4"/>
    <mergeCell ref="G30:M30"/>
    <mergeCell ref="F4:T4"/>
    <mergeCell ref="A19:A27"/>
    <mergeCell ref="C30:E30"/>
    <mergeCell ref="B20:B24"/>
    <mergeCell ref="A5:B5"/>
    <mergeCell ref="B13:B14"/>
    <mergeCell ref="A6:A18"/>
    <mergeCell ref="V5:W5"/>
    <mergeCell ref="AA16:AB16"/>
    <mergeCell ref="C32:H32"/>
    <mergeCell ref="U14:W14"/>
    <mergeCell ref="S6:S15"/>
    <mergeCell ref="V12:V13"/>
    <mergeCell ref="T15:T25"/>
    <mergeCell ref="B25:C25"/>
    <mergeCell ref="X12:X13"/>
  </mergeCells>
  <phoneticPr fontId="11" type="noConversion"/>
  <conditionalFormatting sqref="R30:S30">
    <cfRule type="cellIs" dxfId="24" priority="1" operator="equal">
      <formula>"Please review your electricity factor units, your scope 2 emissions on cell R25 are less than 0.0005 kWh"</formula>
    </cfRule>
  </conditionalFormatting>
  <dataValidations xWindow="1065" yWindow="483" count="5">
    <dataValidation type="list" allowBlank="1" showInputMessage="1" showErrorMessage="1" sqref="E12:Q12" xr:uid="{7DE93D39-4AED-4928-960A-F425DD2D0A53}">
      <formula1>"Invoices发票, Measured (or calculated) accounting计量（或计算）会计, Electricity meters电表, Estimations估算"</formula1>
    </dataValidation>
    <dataValidation type="list" allowBlank="1" showInputMessage="1" showErrorMessage="1" sqref="E18:Q18" xr:uid="{2E3DBC30-66DD-4B84-B507-7A8C9197900E}">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U6:U11" xr:uid="{710A7AE0-E950-483D-8888-95F52DCE6476}">
      <formula1>0</formula1>
      <formula2>100</formula2>
    </dataValidation>
    <dataValidation type="list" allowBlank="1" showInputMessage="1" showErrorMessage="1" sqref="F14:R14" xr:uid="{AA8E1759-F01B-4E90-A957-98FE90DD9A6D}">
      <formula1>AI$15:AI$16</formula1>
    </dataValidation>
    <dataValidation allowBlank="1" showErrorMessage="1" sqref="V6:V11" xr:uid="{40798C5B-CFC4-494C-8369-D8CBB47C9978}"/>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ignoredErrors>
    <ignoredError sqref="G14:R1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0596-5FE1-46DC-923B-4224E7A13199}">
  <dimension ref="A1:BM101"/>
  <sheetViews>
    <sheetView zoomScale="85" zoomScaleNormal="85" workbookViewId="0">
      <selection activeCell="G5" sqref="G5"/>
    </sheetView>
  </sheetViews>
  <sheetFormatPr defaultColWidth="8.77734375" defaultRowHeight="13.2" x14ac:dyDescent="0.25"/>
  <cols>
    <col min="1" max="1" width="14.5546875" style="315" customWidth="1"/>
    <col min="2" max="3" width="20.5546875" style="315" customWidth="1"/>
    <col min="4" max="4" width="11.109375" style="315" customWidth="1"/>
    <col min="5" max="5" width="13.109375" style="330" customWidth="1"/>
    <col min="6" max="6" width="13.88671875" style="315" customWidth="1"/>
    <col min="7" max="7" width="15.77734375" style="315" customWidth="1"/>
    <col min="8" max="8" width="10.109375" style="315" customWidth="1"/>
    <col min="9" max="9" width="15.21875" style="315" customWidth="1"/>
    <col min="10" max="10" width="3.6640625" style="237" hidden="1" customWidth="1"/>
    <col min="11" max="11" width="3" style="237" hidden="1" customWidth="1"/>
    <col min="12" max="12" width="31.44140625" style="315" customWidth="1"/>
    <col min="13" max="13" width="18.5546875" style="315" customWidth="1"/>
    <col min="14" max="14" width="15.77734375" style="315" customWidth="1"/>
    <col min="15" max="21" width="8.77734375" style="315"/>
    <col min="22" max="24" width="8.77734375" style="315" hidden="1" customWidth="1"/>
    <col min="25" max="25" width="11.44140625" style="315" hidden="1" customWidth="1"/>
    <col min="26" max="26" width="8.77734375" style="315" hidden="1" customWidth="1"/>
    <col min="27" max="38" width="11.5546875" style="315" hidden="1" customWidth="1"/>
    <col min="39" max="39" width="9.88671875" style="315" hidden="1" customWidth="1"/>
    <col min="40" max="50" width="8.77734375" style="315" hidden="1" customWidth="1"/>
    <col min="51" max="51" width="12.21875" style="315" hidden="1" customWidth="1"/>
    <col min="52" max="52" width="14.88671875" style="315" hidden="1" customWidth="1"/>
    <col min="53" max="57" width="8.77734375" style="315" hidden="1" customWidth="1"/>
    <col min="58" max="58" width="12.77734375" style="315" hidden="1" customWidth="1"/>
    <col min="59" max="59" width="18.21875" style="315" hidden="1" customWidth="1"/>
    <col min="60" max="60" width="29.21875" style="315" hidden="1" customWidth="1"/>
    <col min="61" max="62" width="8.77734375" style="315" hidden="1" customWidth="1"/>
    <col min="63" max="16384" width="8.77734375" style="315"/>
  </cols>
  <sheetData>
    <row r="1" spans="1:65" ht="37.049999999999997" customHeight="1" thickTop="1" x14ac:dyDescent="0.25">
      <c r="A1" s="449" t="s">
        <v>104</v>
      </c>
      <c r="B1" s="449"/>
      <c r="C1" s="449"/>
      <c r="D1" s="449"/>
      <c r="E1" s="449"/>
      <c r="F1" s="449"/>
      <c r="G1" s="449"/>
      <c r="H1" s="449"/>
      <c r="I1" s="450"/>
      <c r="L1" s="453" t="s">
        <v>106</v>
      </c>
      <c r="M1" s="454"/>
      <c r="N1" s="455"/>
      <c r="O1" s="314"/>
      <c r="Y1" s="458" t="s">
        <v>342</v>
      </c>
      <c r="Z1" s="460" t="s">
        <v>376</v>
      </c>
      <c r="AA1" s="461"/>
      <c r="AB1" s="461"/>
      <c r="AC1" s="462"/>
      <c r="AD1" s="316"/>
      <c r="AE1" s="316"/>
      <c r="AF1" s="463" t="s">
        <v>372</v>
      </c>
      <c r="AG1" s="464"/>
      <c r="AH1" s="465"/>
      <c r="AI1" s="466" t="s">
        <v>420</v>
      </c>
      <c r="AJ1" s="467"/>
      <c r="AK1" s="468"/>
      <c r="AL1" s="469" t="s">
        <v>339</v>
      </c>
      <c r="AM1" s="469"/>
      <c r="AN1" s="469"/>
      <c r="AO1" s="469"/>
      <c r="AP1" s="469"/>
      <c r="AQ1" s="469"/>
      <c r="AR1" s="469"/>
      <c r="AS1" s="469"/>
      <c r="AT1" s="469"/>
      <c r="AU1" s="469"/>
      <c r="AV1" s="446" t="s">
        <v>341</v>
      </c>
      <c r="AW1" s="447"/>
      <c r="AX1" s="447"/>
      <c r="AY1" s="448"/>
      <c r="AZ1" s="317"/>
      <c r="BA1" s="317"/>
      <c r="BB1" s="318"/>
      <c r="BC1" s="318"/>
      <c r="BD1" s="318"/>
      <c r="BE1" s="318"/>
      <c r="BF1" s="318"/>
      <c r="BG1" s="318"/>
      <c r="BH1" s="318"/>
      <c r="BI1" s="318"/>
      <c r="BJ1" s="318"/>
      <c r="BK1" s="318"/>
      <c r="BL1" s="318"/>
      <c r="BM1" s="318"/>
    </row>
    <row r="2" spans="1:65" ht="67.5" customHeight="1" thickBot="1" x14ac:dyDescent="0.3">
      <c r="A2" s="210" t="s">
        <v>477</v>
      </c>
      <c r="B2" s="210" t="s">
        <v>423</v>
      </c>
      <c r="C2" s="210" t="s">
        <v>465</v>
      </c>
      <c r="D2" s="210" t="s">
        <v>468</v>
      </c>
      <c r="E2" s="222" t="s">
        <v>323</v>
      </c>
      <c r="F2" s="211" t="s">
        <v>325</v>
      </c>
      <c r="G2" s="210" t="s">
        <v>105</v>
      </c>
      <c r="H2" s="211" t="s">
        <v>43</v>
      </c>
      <c r="I2" s="212" t="s">
        <v>324</v>
      </c>
      <c r="L2" s="319" t="str" cm="1">
        <f t="array" ref="L2">IF(SUMPRODUCT(-ISERROR(J3:J43))=0,FIXED(SUM(I3:I43),2),"----")</f>
        <v>----</v>
      </c>
      <c r="M2" s="456" t="str">
        <f>IF(L2="----","Please input all emissions factors &amp; electricity usages (kWh) in the table","Input this number in the Env Template tab in the Electricity factor row's dropdown list  在“环境模板”选项卡中“电力系数”行输入此数字")</f>
        <v>Please input all emissions factors &amp; electricity usages (kWh) in the table</v>
      </c>
      <c r="N2" s="457"/>
      <c r="O2" s="314"/>
      <c r="P2" s="320"/>
      <c r="Q2" s="320"/>
      <c r="R2" s="320"/>
      <c r="Y2" s="459"/>
      <c r="Z2" s="321" t="s">
        <v>372</v>
      </c>
      <c r="AA2" s="321" t="s">
        <v>339</v>
      </c>
      <c r="AB2" s="321" t="s">
        <v>340</v>
      </c>
      <c r="AC2" s="321" t="s">
        <v>341</v>
      </c>
      <c r="AD2" s="322" t="s">
        <v>441</v>
      </c>
      <c r="AE2" s="322" t="s">
        <v>442</v>
      </c>
      <c r="AF2" s="322" t="s">
        <v>374</v>
      </c>
      <c r="AG2" s="322" t="s">
        <v>375</v>
      </c>
      <c r="AH2" s="322" t="s">
        <v>373</v>
      </c>
      <c r="AI2" s="323" t="s">
        <v>419</v>
      </c>
      <c r="AJ2" s="324" t="s">
        <v>382</v>
      </c>
      <c r="AK2" s="324" t="s">
        <v>371</v>
      </c>
      <c r="AL2" s="325" t="s">
        <v>312</v>
      </c>
      <c r="AM2" s="325" t="s">
        <v>313</v>
      </c>
      <c r="AN2" s="325" t="s">
        <v>315</v>
      </c>
      <c r="AO2" s="325" t="s">
        <v>434</v>
      </c>
      <c r="AP2" s="325" t="s">
        <v>435</v>
      </c>
      <c r="AQ2" s="325" t="s">
        <v>310</v>
      </c>
      <c r="AR2" s="325" t="s">
        <v>469</v>
      </c>
      <c r="AS2" s="325" t="s">
        <v>421</v>
      </c>
      <c r="AT2" s="325" t="s">
        <v>445</v>
      </c>
      <c r="AU2" s="325" t="s">
        <v>314</v>
      </c>
      <c r="AV2" s="326" t="s">
        <v>379</v>
      </c>
      <c r="AW2" s="326" t="s">
        <v>381</v>
      </c>
      <c r="AX2" s="327" t="s">
        <v>380</v>
      </c>
      <c r="AY2" s="326" t="s">
        <v>316</v>
      </c>
      <c r="BB2" s="318" t="s">
        <v>342</v>
      </c>
      <c r="BC2" s="318" t="s">
        <v>410</v>
      </c>
      <c r="BD2" s="318" t="s">
        <v>377</v>
      </c>
      <c r="BE2" s="318" t="s">
        <v>378</v>
      </c>
      <c r="BF2" s="318" t="s">
        <v>327</v>
      </c>
      <c r="BG2" s="318" t="s">
        <v>396</v>
      </c>
      <c r="BH2" s="318" t="s">
        <v>397</v>
      </c>
      <c r="BI2" s="318"/>
      <c r="BJ2" s="318"/>
      <c r="BK2" s="318"/>
      <c r="BL2" s="318"/>
      <c r="BM2" s="318"/>
    </row>
    <row r="3" spans="1:65" ht="28.95" customHeight="1" thickTop="1" thickBot="1" x14ac:dyDescent="0.3">
      <c r="A3" s="233"/>
      <c r="B3" s="234"/>
      <c r="C3" s="234"/>
      <c r="D3" s="223"/>
      <c r="E3" s="224" t="str">
        <f t="shared" ref="E3:E43" si="0">IF(B3="","",IF(B3="Custom","Please input your factor","N/A"))</f>
        <v/>
      </c>
      <c r="F3" s="328" t="str">
        <f>IF($C3="","",IF(B3="Custom",E3,_xlfn.XLOOKUP($C3,$BD$3:$BD$101,BE$3:BE$101,"")))</f>
        <v/>
      </c>
      <c r="G3" s="328" t="str">
        <f>IF($C3="","",_xlfn.XLOOKUP($C3,$BD$3:$BD$101,BF$3:BF$101,""))</f>
        <v/>
      </c>
      <c r="H3" s="275" t="str">
        <f>IFERROR(D3/$D$44,"")</f>
        <v/>
      </c>
      <c r="I3" s="225" t="str">
        <f>IFERROR(IF(G3=$A$49,H3*F3,IF(G3=$A$48,H3*F3*1000,IF(G3=$A$47,H3*454*0.001*F3,IF(G3=$A$50,F3*H3*1000,"")))),"")</f>
        <v/>
      </c>
      <c r="J3" s="329" t="e">
        <f t="shared" ref="J3:J43" si="1">IF(K3=1,I3/D3,IF(H3=0,"",H3*I3))</f>
        <v>#VALUE!</v>
      </c>
      <c r="K3" s="329">
        <f>IF(AND(C3="",D3=""),0,IF(AND(D3="",NOT(C3="")),1,""))</f>
        <v>0</v>
      </c>
      <c r="O3" s="320"/>
      <c r="P3" s="320"/>
      <c r="Q3" s="320"/>
      <c r="R3" s="320"/>
      <c r="V3" s="315" t="s">
        <v>463</v>
      </c>
      <c r="W3" s="330" t="str">
        <f>E3</f>
        <v/>
      </c>
      <c r="Y3" s="315" t="s">
        <v>372</v>
      </c>
      <c r="Z3" s="315" t="s">
        <v>441</v>
      </c>
      <c r="AA3" s="315" t="s">
        <v>450</v>
      </c>
      <c r="AB3" s="315" t="s">
        <v>419</v>
      </c>
      <c r="AC3" s="315" t="s">
        <v>379</v>
      </c>
      <c r="AD3" s="315" t="s">
        <v>448</v>
      </c>
      <c r="AE3" s="315" t="s">
        <v>449</v>
      </c>
      <c r="AF3" s="315" t="s">
        <v>383</v>
      </c>
      <c r="AG3" s="315" t="s">
        <v>328</v>
      </c>
      <c r="AH3" s="315" t="s">
        <v>250</v>
      </c>
      <c r="AI3" s="315" t="s">
        <v>343</v>
      </c>
      <c r="AJ3" s="315" t="s">
        <v>427</v>
      </c>
      <c r="AK3" s="315" t="s">
        <v>440</v>
      </c>
      <c r="AL3" s="315" t="s">
        <v>422</v>
      </c>
      <c r="AM3" s="315" t="s">
        <v>431</v>
      </c>
      <c r="AN3" s="315" t="s">
        <v>432</v>
      </c>
      <c r="AO3" s="315" t="s">
        <v>438</v>
      </c>
      <c r="AP3" s="315" t="s">
        <v>439</v>
      </c>
      <c r="AQ3" s="315" t="s">
        <v>329</v>
      </c>
      <c r="AR3" s="315" t="s">
        <v>470</v>
      </c>
      <c r="AS3" s="315" t="s">
        <v>433</v>
      </c>
      <c r="AT3" s="315" t="s">
        <v>443</v>
      </c>
      <c r="AU3" s="315" t="s">
        <v>334</v>
      </c>
      <c r="AV3" s="315" t="s">
        <v>411</v>
      </c>
      <c r="AW3" s="315" t="s">
        <v>471</v>
      </c>
      <c r="AX3" s="315" t="s">
        <v>380</v>
      </c>
      <c r="AY3" s="315" t="s">
        <v>319</v>
      </c>
      <c r="BB3" s="315" t="s">
        <v>372</v>
      </c>
      <c r="BC3" s="331" t="s">
        <v>373</v>
      </c>
      <c r="BD3" s="315" t="s">
        <v>250</v>
      </c>
      <c r="BE3" s="315">
        <v>1057.758</v>
      </c>
      <c r="BF3" s="315" t="s">
        <v>45</v>
      </c>
      <c r="BG3" s="315" t="s">
        <v>407</v>
      </c>
      <c r="BH3" s="332" t="s">
        <v>406</v>
      </c>
      <c r="BI3" s="333"/>
    </row>
    <row r="4" spans="1:65" ht="28.95" customHeight="1" thickTop="1" thickBot="1" x14ac:dyDescent="0.3">
      <c r="A4" s="233"/>
      <c r="B4" s="234"/>
      <c r="C4" s="234"/>
      <c r="D4" s="226"/>
      <c r="E4" s="224" t="str">
        <f t="shared" si="0"/>
        <v/>
      </c>
      <c r="F4" s="328" t="str">
        <f t="shared" ref="F4:F43" si="2">IF($C4="","",IF(B4="Custom",E4,_xlfn.XLOOKUP($C4,$BD$3:$BD$101,BE$3:BE$101,"")))</f>
        <v/>
      </c>
      <c r="G4" s="328" t="str">
        <f t="shared" ref="G4:G43" si="3">IF($C4="","",_xlfn.XLOOKUP($C4,$BD$3:$BD$101,BF$3:BF$101,""))</f>
        <v/>
      </c>
      <c r="H4" s="275" t="str">
        <f>IFERROR(D4/$D$44,"")</f>
        <v/>
      </c>
      <c r="I4" s="225" t="str">
        <f t="shared" ref="I4:I43" si="4">IFERROR(IF(G4=$A$49,H4*F4,IF(G4=$A$48,H4*F4*1000,IF(G4=$A$47,H4*454*0.001*F4,IF(G4=$A$50,F4*H4*1000,"")))),"")</f>
        <v/>
      </c>
      <c r="J4" s="329" t="e">
        <f t="shared" si="1"/>
        <v>#VALUE!</v>
      </c>
      <c r="K4" s="329">
        <f t="shared" ref="K4:K43" si="5">IF(AND(C4="",D4=""),0,IF(AND(D4="",NOT(C4="")),1,""))</f>
        <v>0</v>
      </c>
      <c r="O4" s="320"/>
      <c r="P4" s="320"/>
      <c r="Q4" s="320"/>
      <c r="R4" s="320"/>
      <c r="V4" s="315" t="s">
        <v>463</v>
      </c>
      <c r="W4" s="330" t="str">
        <f t="shared" ref="W4:W43" si="6">E4</f>
        <v/>
      </c>
      <c r="Y4" s="315" t="s">
        <v>339</v>
      </c>
      <c r="Z4" s="315" t="s">
        <v>442</v>
      </c>
      <c r="AA4" s="315" t="s">
        <v>451</v>
      </c>
      <c r="AB4" s="315" t="s">
        <v>371</v>
      </c>
      <c r="AC4" s="315" t="s">
        <v>381</v>
      </c>
      <c r="AF4" s="315" t="s">
        <v>384</v>
      </c>
      <c r="AH4" s="315" t="s">
        <v>252</v>
      </c>
      <c r="AI4" s="315" t="s">
        <v>344</v>
      </c>
      <c r="AJ4" s="315" t="s">
        <v>428</v>
      </c>
      <c r="AV4" s="315" t="s">
        <v>412</v>
      </c>
      <c r="AY4" s="315" t="s">
        <v>320</v>
      </c>
      <c r="BB4" s="315" t="s">
        <v>372</v>
      </c>
      <c r="BC4" s="331" t="s">
        <v>373</v>
      </c>
      <c r="BD4" s="315" t="s">
        <v>252</v>
      </c>
      <c r="BE4" s="315">
        <v>497.476</v>
      </c>
      <c r="BF4" s="315" t="s">
        <v>45</v>
      </c>
      <c r="BG4" s="315" t="s">
        <v>407</v>
      </c>
      <c r="BH4" s="332" t="s">
        <v>406</v>
      </c>
      <c r="BI4" s="333"/>
    </row>
    <row r="5" spans="1:65" ht="28.95" customHeight="1" thickTop="1" thickBot="1" x14ac:dyDescent="0.3">
      <c r="A5" s="233"/>
      <c r="B5" s="234"/>
      <c r="C5" s="234"/>
      <c r="D5" s="226"/>
      <c r="E5" s="224" t="str">
        <f t="shared" si="0"/>
        <v/>
      </c>
      <c r="F5" s="328" t="str">
        <f t="shared" si="2"/>
        <v/>
      </c>
      <c r="G5" s="328" t="str">
        <f t="shared" si="3"/>
        <v/>
      </c>
      <c r="H5" s="275" t="str">
        <f>IFERROR(D5/$D$44,"")</f>
        <v/>
      </c>
      <c r="I5" s="225" t="str">
        <f t="shared" si="4"/>
        <v/>
      </c>
      <c r="J5" s="329" t="e">
        <f t="shared" si="1"/>
        <v>#VALUE!</v>
      </c>
      <c r="K5" s="329">
        <f t="shared" si="5"/>
        <v>0</v>
      </c>
      <c r="V5" s="315" t="s">
        <v>463</v>
      </c>
      <c r="W5" s="330" t="str">
        <f t="shared" si="6"/>
        <v/>
      </c>
      <c r="Y5" s="315" t="s">
        <v>340</v>
      </c>
      <c r="Z5" s="318" t="s">
        <v>374</v>
      </c>
      <c r="AA5" s="315" t="s">
        <v>315</v>
      </c>
      <c r="AB5" s="315" t="s">
        <v>382</v>
      </c>
      <c r="AC5" s="333" t="s">
        <v>452</v>
      </c>
      <c r="AD5" s="333"/>
      <c r="AE5" s="333"/>
      <c r="AF5" s="315" t="s">
        <v>385</v>
      </c>
      <c r="AH5" s="315" t="s">
        <v>254</v>
      </c>
      <c r="AI5" s="315" t="s">
        <v>345</v>
      </c>
      <c r="AJ5" s="315" t="s">
        <v>426</v>
      </c>
      <c r="AV5" s="315" t="s">
        <v>413</v>
      </c>
      <c r="AY5" s="315" t="s">
        <v>321</v>
      </c>
      <c r="BB5" s="315" t="s">
        <v>372</v>
      </c>
      <c r="BC5" s="331" t="s">
        <v>373</v>
      </c>
      <c r="BD5" s="315" t="s">
        <v>254</v>
      </c>
      <c r="BE5" s="315">
        <v>779.31899999999996</v>
      </c>
      <c r="BF5" s="315" t="s">
        <v>45</v>
      </c>
      <c r="BG5" s="315" t="s">
        <v>407</v>
      </c>
      <c r="BH5" s="332" t="s">
        <v>406</v>
      </c>
      <c r="BI5" s="333"/>
    </row>
    <row r="6" spans="1:65" ht="28.95" customHeight="1" thickTop="1" thickBot="1" x14ac:dyDescent="0.3">
      <c r="A6" s="233"/>
      <c r="B6" s="234"/>
      <c r="C6" s="234"/>
      <c r="D6" s="226"/>
      <c r="E6" s="224" t="str">
        <f t="shared" si="0"/>
        <v/>
      </c>
      <c r="F6" s="328" t="str">
        <f t="shared" si="2"/>
        <v/>
      </c>
      <c r="G6" s="328" t="str">
        <f t="shared" si="3"/>
        <v/>
      </c>
      <c r="H6" s="275" t="str">
        <f>IFERROR(D6/$D$44,"")</f>
        <v/>
      </c>
      <c r="I6" s="225" t="str">
        <f t="shared" si="4"/>
        <v/>
      </c>
      <c r="J6" s="329" t="e">
        <f t="shared" si="1"/>
        <v>#VALUE!</v>
      </c>
      <c r="K6" s="329">
        <f t="shared" si="5"/>
        <v>0</v>
      </c>
      <c r="V6" s="315" t="s">
        <v>463</v>
      </c>
      <c r="W6" s="330" t="str">
        <f t="shared" si="6"/>
        <v/>
      </c>
      <c r="Y6" s="315" t="s">
        <v>341</v>
      </c>
      <c r="Z6" s="318" t="s">
        <v>375</v>
      </c>
      <c r="AA6" s="315" t="s">
        <v>434</v>
      </c>
      <c r="AC6" s="315" t="s">
        <v>316</v>
      </c>
      <c r="AD6" s="333"/>
      <c r="AE6" s="333"/>
      <c r="AF6" s="315" t="s">
        <v>386</v>
      </c>
      <c r="AH6" s="315" t="s">
        <v>256</v>
      </c>
      <c r="AI6" s="315" t="s">
        <v>346</v>
      </c>
      <c r="AV6" s="315" t="s">
        <v>414</v>
      </c>
      <c r="AY6" s="315" t="s">
        <v>322</v>
      </c>
      <c r="BB6" s="315" t="s">
        <v>372</v>
      </c>
      <c r="BC6" s="331" t="s">
        <v>373</v>
      </c>
      <c r="BD6" s="315" t="s">
        <v>256</v>
      </c>
      <c r="BE6" s="315">
        <v>499.34299999999996</v>
      </c>
      <c r="BF6" s="315" t="s">
        <v>45</v>
      </c>
      <c r="BG6" s="315" t="s">
        <v>407</v>
      </c>
      <c r="BH6" s="332" t="s">
        <v>406</v>
      </c>
      <c r="BI6" s="333"/>
    </row>
    <row r="7" spans="1:65" ht="28.95" customHeight="1" thickTop="1" thickBot="1" x14ac:dyDescent="0.3">
      <c r="A7" s="233"/>
      <c r="B7" s="234"/>
      <c r="C7" s="234"/>
      <c r="D7" s="226"/>
      <c r="E7" s="224" t="str">
        <f t="shared" si="0"/>
        <v/>
      </c>
      <c r="F7" s="328" t="str">
        <f t="shared" si="2"/>
        <v/>
      </c>
      <c r="G7" s="328" t="str">
        <f t="shared" si="3"/>
        <v/>
      </c>
      <c r="H7" s="275" t="str">
        <f t="shared" ref="H7:H43" si="7">IFERROR(D7/$D$44,"")</f>
        <v/>
      </c>
      <c r="I7" s="225" t="str">
        <f t="shared" si="4"/>
        <v/>
      </c>
      <c r="J7" s="329" t="e">
        <f t="shared" si="1"/>
        <v>#VALUE!</v>
      </c>
      <c r="K7" s="329">
        <f t="shared" si="5"/>
        <v>0</v>
      </c>
      <c r="V7" s="315" t="s">
        <v>463</v>
      </c>
      <c r="W7" s="330" t="str">
        <f t="shared" si="6"/>
        <v/>
      </c>
      <c r="Z7" s="318" t="s">
        <v>373</v>
      </c>
      <c r="AA7" s="315" t="s">
        <v>435</v>
      </c>
      <c r="AC7" s="333"/>
      <c r="AD7" s="333"/>
      <c r="AE7" s="333"/>
      <c r="AF7" s="315" t="s">
        <v>387</v>
      </c>
      <c r="AH7" s="315" t="s">
        <v>258</v>
      </c>
      <c r="AI7" s="315" t="s">
        <v>347</v>
      </c>
      <c r="AV7" s="315" t="s">
        <v>415</v>
      </c>
      <c r="BB7" s="315" t="s">
        <v>372</v>
      </c>
      <c r="BC7" s="331" t="s">
        <v>373</v>
      </c>
      <c r="BD7" s="315" t="s">
        <v>258</v>
      </c>
      <c r="BE7" s="315">
        <v>774.31</v>
      </c>
      <c r="BF7" s="315" t="s">
        <v>45</v>
      </c>
      <c r="BG7" s="315" t="s">
        <v>407</v>
      </c>
      <c r="BH7" s="332" t="s">
        <v>406</v>
      </c>
      <c r="BI7" s="333"/>
    </row>
    <row r="8" spans="1:65" ht="28.95" customHeight="1" thickTop="1" thickBot="1" x14ac:dyDescent="0.3">
      <c r="A8" s="233"/>
      <c r="B8" s="234"/>
      <c r="C8" s="234"/>
      <c r="D8" s="223"/>
      <c r="E8" s="224" t="str">
        <f t="shared" si="0"/>
        <v/>
      </c>
      <c r="F8" s="328" t="str">
        <f t="shared" si="2"/>
        <v/>
      </c>
      <c r="G8" s="328" t="str">
        <f t="shared" si="3"/>
        <v/>
      </c>
      <c r="H8" s="275" t="str">
        <f t="shared" si="7"/>
        <v/>
      </c>
      <c r="I8" s="225" t="str">
        <f t="shared" si="4"/>
        <v/>
      </c>
      <c r="J8" s="329" t="e">
        <f t="shared" si="1"/>
        <v>#VALUE!</v>
      </c>
      <c r="K8" s="329">
        <f t="shared" si="5"/>
        <v>0</v>
      </c>
      <c r="V8" s="315" t="s">
        <v>463</v>
      </c>
      <c r="W8" s="330" t="str">
        <f t="shared" si="6"/>
        <v/>
      </c>
      <c r="AA8" s="315" t="s">
        <v>310</v>
      </c>
      <c r="AF8" s="315" t="s">
        <v>388</v>
      </c>
      <c r="AH8" s="315" t="s">
        <v>260</v>
      </c>
      <c r="AI8" s="315" t="s">
        <v>348</v>
      </c>
      <c r="AV8" s="315" t="s">
        <v>416</v>
      </c>
      <c r="BB8" s="315" t="s">
        <v>372</v>
      </c>
      <c r="BC8" s="331" t="s">
        <v>373</v>
      </c>
      <c r="BD8" s="315" t="s">
        <v>260</v>
      </c>
      <c r="BE8" s="315">
        <v>816.78000000000009</v>
      </c>
      <c r="BF8" s="315" t="s">
        <v>45</v>
      </c>
      <c r="BG8" s="315" t="s">
        <v>407</v>
      </c>
      <c r="BH8" s="332" t="s">
        <v>406</v>
      </c>
    </row>
    <row r="9" spans="1:65" ht="28.95" customHeight="1" thickTop="1" thickBot="1" x14ac:dyDescent="0.3">
      <c r="A9" s="233"/>
      <c r="B9" s="234"/>
      <c r="C9" s="234"/>
      <c r="D9" s="226"/>
      <c r="E9" s="224" t="str">
        <f t="shared" si="0"/>
        <v/>
      </c>
      <c r="F9" s="328" t="str">
        <f t="shared" si="2"/>
        <v/>
      </c>
      <c r="G9" s="328" t="str">
        <f t="shared" si="3"/>
        <v/>
      </c>
      <c r="H9" s="275" t="str">
        <f t="shared" si="7"/>
        <v/>
      </c>
      <c r="I9" s="225" t="str">
        <f t="shared" si="4"/>
        <v/>
      </c>
      <c r="J9" s="329" t="e">
        <f t="shared" si="1"/>
        <v>#VALUE!</v>
      </c>
      <c r="K9" s="329">
        <f t="shared" si="5"/>
        <v>0</v>
      </c>
      <c r="V9" s="315" t="s">
        <v>463</v>
      </c>
      <c r="W9" s="330" t="str">
        <f t="shared" si="6"/>
        <v/>
      </c>
      <c r="AA9" s="315" t="s">
        <v>472</v>
      </c>
      <c r="AF9" s="315" t="s">
        <v>389</v>
      </c>
      <c r="AH9" s="315" t="s">
        <v>262</v>
      </c>
      <c r="AI9" s="315" t="s">
        <v>349</v>
      </c>
      <c r="AV9" s="315" t="s">
        <v>417</v>
      </c>
      <c r="AY9" s="334"/>
      <c r="AZ9" s="335"/>
      <c r="BB9" s="315" t="s">
        <v>372</v>
      </c>
      <c r="BC9" s="331" t="s">
        <v>373</v>
      </c>
      <c r="BD9" s="315" t="s">
        <v>262</v>
      </c>
      <c r="BE9" s="315">
        <v>1163.9930000000002</v>
      </c>
      <c r="BF9" s="315" t="s">
        <v>45</v>
      </c>
      <c r="BG9" s="315" t="s">
        <v>407</v>
      </c>
      <c r="BH9" s="332" t="s">
        <v>406</v>
      </c>
    </row>
    <row r="10" spans="1:65" ht="28.95" customHeight="1" thickTop="1" thickBot="1" x14ac:dyDescent="0.3">
      <c r="A10" s="233"/>
      <c r="B10" s="234"/>
      <c r="C10" s="234"/>
      <c r="D10" s="226"/>
      <c r="E10" s="224" t="str">
        <f t="shared" si="0"/>
        <v/>
      </c>
      <c r="F10" s="328" t="str">
        <f t="shared" si="2"/>
        <v/>
      </c>
      <c r="G10" s="328" t="str">
        <f t="shared" si="3"/>
        <v/>
      </c>
      <c r="H10" s="275" t="str">
        <f t="shared" si="7"/>
        <v/>
      </c>
      <c r="I10" s="225" t="str">
        <f t="shared" si="4"/>
        <v/>
      </c>
      <c r="J10" s="329" t="e">
        <f t="shared" si="1"/>
        <v>#VALUE!</v>
      </c>
      <c r="K10" s="329">
        <f t="shared" si="5"/>
        <v>0</v>
      </c>
      <c r="V10" s="315" t="s">
        <v>463</v>
      </c>
      <c r="W10" s="330" t="str">
        <f t="shared" si="6"/>
        <v/>
      </c>
      <c r="AA10" s="315" t="s">
        <v>311</v>
      </c>
      <c r="AF10" s="315" t="s">
        <v>390</v>
      </c>
      <c r="AH10" s="315" t="s">
        <v>264</v>
      </c>
      <c r="AI10" s="315" t="s">
        <v>350</v>
      </c>
      <c r="AZ10" s="335"/>
      <c r="BB10" s="315" t="s">
        <v>372</v>
      </c>
      <c r="BC10" s="331" t="s">
        <v>373</v>
      </c>
      <c r="BD10" s="315" t="s">
        <v>264</v>
      </c>
      <c r="BE10" s="315">
        <v>1586.596</v>
      </c>
      <c r="BF10" s="315" t="s">
        <v>45</v>
      </c>
      <c r="BG10" s="315" t="s">
        <v>407</v>
      </c>
      <c r="BH10" s="332" t="s">
        <v>406</v>
      </c>
    </row>
    <row r="11" spans="1:65" ht="28.95" customHeight="1" thickTop="1" thickBot="1" x14ac:dyDescent="0.3">
      <c r="A11" s="233"/>
      <c r="B11" s="234"/>
      <c r="C11" s="234"/>
      <c r="D11" s="226"/>
      <c r="E11" s="224" t="str">
        <f t="shared" si="0"/>
        <v/>
      </c>
      <c r="F11" s="328" t="str">
        <f t="shared" si="2"/>
        <v/>
      </c>
      <c r="G11" s="328" t="str">
        <f t="shared" si="3"/>
        <v/>
      </c>
      <c r="H11" s="275" t="str">
        <f t="shared" si="7"/>
        <v/>
      </c>
      <c r="I11" s="225" t="str">
        <f t="shared" si="4"/>
        <v/>
      </c>
      <c r="J11" s="329" t="e">
        <f t="shared" si="1"/>
        <v>#VALUE!</v>
      </c>
      <c r="K11" s="329">
        <f t="shared" si="5"/>
        <v>0</v>
      </c>
      <c r="V11" s="315" t="s">
        <v>463</v>
      </c>
      <c r="W11" s="330" t="str">
        <f t="shared" si="6"/>
        <v/>
      </c>
      <c r="AA11" s="315" t="s">
        <v>314</v>
      </c>
      <c r="AF11" s="315" t="s">
        <v>391</v>
      </c>
      <c r="AH11" s="315" t="s">
        <v>266</v>
      </c>
      <c r="AI11" s="315" t="s">
        <v>351</v>
      </c>
      <c r="BB11" s="315" t="s">
        <v>372</v>
      </c>
      <c r="BC11" s="331" t="s">
        <v>373</v>
      </c>
      <c r="BD11" s="315" t="s">
        <v>266</v>
      </c>
      <c r="BE11" s="315">
        <v>1488.38</v>
      </c>
      <c r="BF11" s="315" t="s">
        <v>45</v>
      </c>
      <c r="BG11" s="315" t="s">
        <v>407</v>
      </c>
      <c r="BH11" s="332" t="s">
        <v>406</v>
      </c>
    </row>
    <row r="12" spans="1:65" ht="28.95" customHeight="1" thickTop="1" thickBot="1" x14ac:dyDescent="0.3">
      <c r="A12" s="233"/>
      <c r="B12" s="234"/>
      <c r="C12" s="234"/>
      <c r="D12" s="226"/>
      <c r="E12" s="224" t="str">
        <f t="shared" si="0"/>
        <v/>
      </c>
      <c r="F12" s="328" t="str">
        <f t="shared" si="2"/>
        <v/>
      </c>
      <c r="G12" s="328" t="str">
        <f t="shared" si="3"/>
        <v/>
      </c>
      <c r="H12" s="275" t="str">
        <f t="shared" si="7"/>
        <v/>
      </c>
      <c r="I12" s="225" t="str">
        <f t="shared" si="4"/>
        <v/>
      </c>
      <c r="J12" s="329" t="e">
        <f t="shared" si="1"/>
        <v>#VALUE!</v>
      </c>
      <c r="K12" s="329">
        <f t="shared" si="5"/>
        <v>0</v>
      </c>
      <c r="V12" s="315" t="s">
        <v>463</v>
      </c>
      <c r="W12" s="330" t="str">
        <f t="shared" si="6"/>
        <v/>
      </c>
      <c r="AA12" s="315" t="s">
        <v>445</v>
      </c>
      <c r="AF12" s="315" t="s">
        <v>392</v>
      </c>
      <c r="AH12" s="315" t="s">
        <v>268</v>
      </c>
      <c r="AI12" s="315" t="s">
        <v>352</v>
      </c>
      <c r="BB12" s="315" t="s">
        <v>372</v>
      </c>
      <c r="BC12" s="331" t="s">
        <v>373</v>
      </c>
      <c r="BD12" s="315" t="s">
        <v>268</v>
      </c>
      <c r="BE12" s="315">
        <v>943.31600000000003</v>
      </c>
      <c r="BF12" s="315" t="s">
        <v>45</v>
      </c>
      <c r="BG12" s="315" t="s">
        <v>407</v>
      </c>
      <c r="BH12" s="332" t="s">
        <v>406</v>
      </c>
    </row>
    <row r="13" spans="1:65" ht="28.95" customHeight="1" thickTop="1" thickBot="1" x14ac:dyDescent="0.3">
      <c r="A13" s="233"/>
      <c r="B13" s="234"/>
      <c r="C13" s="234"/>
      <c r="D13" s="226"/>
      <c r="E13" s="224" t="str">
        <f t="shared" si="0"/>
        <v/>
      </c>
      <c r="F13" s="328" t="str">
        <f t="shared" si="2"/>
        <v/>
      </c>
      <c r="G13" s="328" t="str">
        <f t="shared" si="3"/>
        <v/>
      </c>
      <c r="H13" s="275" t="str">
        <f t="shared" si="7"/>
        <v/>
      </c>
      <c r="I13" s="225" t="str">
        <f t="shared" si="4"/>
        <v/>
      </c>
      <c r="J13" s="329" t="e">
        <f t="shared" si="1"/>
        <v>#VALUE!</v>
      </c>
      <c r="K13" s="329">
        <f t="shared" si="5"/>
        <v>0</v>
      </c>
      <c r="V13" s="315" t="s">
        <v>463</v>
      </c>
      <c r="W13" s="330" t="str">
        <f t="shared" si="6"/>
        <v/>
      </c>
      <c r="AF13" s="315" t="s">
        <v>393</v>
      </c>
      <c r="AH13" s="315" t="s">
        <v>270</v>
      </c>
      <c r="AI13" s="315" t="s">
        <v>353</v>
      </c>
      <c r="BB13" s="315" t="s">
        <v>372</v>
      </c>
      <c r="BC13" s="331" t="s">
        <v>373</v>
      </c>
      <c r="BD13" s="315" t="s">
        <v>270</v>
      </c>
      <c r="BE13" s="315">
        <v>540.31200000000001</v>
      </c>
      <c r="BF13" s="315" t="s">
        <v>45</v>
      </c>
      <c r="BG13" s="315" t="s">
        <v>407</v>
      </c>
      <c r="BH13" s="332" t="s">
        <v>406</v>
      </c>
    </row>
    <row r="14" spans="1:65" ht="28.95" customHeight="1" thickTop="1" thickBot="1" x14ac:dyDescent="0.3">
      <c r="A14" s="233"/>
      <c r="B14" s="234"/>
      <c r="C14" s="234"/>
      <c r="D14" s="226"/>
      <c r="E14" s="224" t="str">
        <f t="shared" si="0"/>
        <v/>
      </c>
      <c r="F14" s="328" t="str">
        <f t="shared" si="2"/>
        <v/>
      </c>
      <c r="G14" s="328" t="str">
        <f t="shared" si="3"/>
        <v/>
      </c>
      <c r="H14" s="275" t="str">
        <f t="shared" si="7"/>
        <v/>
      </c>
      <c r="I14" s="225" t="str">
        <f t="shared" si="4"/>
        <v/>
      </c>
      <c r="J14" s="329" t="e">
        <f t="shared" si="1"/>
        <v>#VALUE!</v>
      </c>
      <c r="K14" s="329">
        <f t="shared" si="5"/>
        <v>0</v>
      </c>
      <c r="V14" s="315" t="s">
        <v>463</v>
      </c>
      <c r="W14" s="330" t="str">
        <f t="shared" si="6"/>
        <v/>
      </c>
      <c r="AF14" s="315" t="s">
        <v>394</v>
      </c>
      <c r="AH14" s="315" t="s">
        <v>272</v>
      </c>
      <c r="AI14" s="315" t="s">
        <v>354</v>
      </c>
      <c r="BB14" s="315" t="s">
        <v>372</v>
      </c>
      <c r="BC14" s="331" t="s">
        <v>373</v>
      </c>
      <c r="BD14" s="315" t="s">
        <v>272</v>
      </c>
      <c r="BE14" s="315">
        <v>605.77599999999995</v>
      </c>
      <c r="BF14" s="315" t="s">
        <v>45</v>
      </c>
      <c r="BG14" s="315" t="s">
        <v>407</v>
      </c>
      <c r="BH14" s="332" t="s">
        <v>406</v>
      </c>
    </row>
    <row r="15" spans="1:65" ht="28.95" customHeight="1" thickTop="1" thickBot="1" x14ac:dyDescent="0.3">
      <c r="A15" s="233"/>
      <c r="B15" s="234"/>
      <c r="C15" s="234"/>
      <c r="D15" s="226"/>
      <c r="E15" s="224" t="str">
        <f t="shared" si="0"/>
        <v/>
      </c>
      <c r="F15" s="328" t="str">
        <f t="shared" si="2"/>
        <v/>
      </c>
      <c r="G15" s="328" t="str">
        <f t="shared" si="3"/>
        <v/>
      </c>
      <c r="H15" s="275" t="str">
        <f t="shared" si="7"/>
        <v/>
      </c>
      <c r="I15" s="225" t="str">
        <f t="shared" si="4"/>
        <v/>
      </c>
      <c r="J15" s="329" t="e">
        <f t="shared" si="1"/>
        <v>#VALUE!</v>
      </c>
      <c r="K15" s="329">
        <f t="shared" si="5"/>
        <v>0</v>
      </c>
      <c r="V15" s="315" t="s">
        <v>463</v>
      </c>
      <c r="W15" s="330" t="str">
        <f t="shared" si="6"/>
        <v/>
      </c>
      <c r="AF15" s="315" t="s">
        <v>395</v>
      </c>
      <c r="AH15" s="315" t="s">
        <v>274</v>
      </c>
      <c r="AI15" s="315" t="s">
        <v>355</v>
      </c>
      <c r="BB15" s="315" t="s">
        <v>372</v>
      </c>
      <c r="BC15" s="331" t="s">
        <v>373</v>
      </c>
      <c r="BD15" s="315" t="s">
        <v>274</v>
      </c>
      <c r="BE15" s="315">
        <v>886.67199999999991</v>
      </c>
      <c r="BF15" s="315" t="s">
        <v>45</v>
      </c>
      <c r="BG15" s="315" t="s">
        <v>407</v>
      </c>
      <c r="BH15" s="332" t="s">
        <v>406</v>
      </c>
    </row>
    <row r="16" spans="1:65" ht="28.95" customHeight="1" thickTop="1" thickBot="1" x14ac:dyDescent="0.3">
      <c r="A16" s="233"/>
      <c r="B16" s="234"/>
      <c r="C16" s="234"/>
      <c r="D16" s="226"/>
      <c r="E16" s="224" t="str">
        <f t="shared" si="0"/>
        <v/>
      </c>
      <c r="F16" s="328" t="str">
        <f t="shared" si="2"/>
        <v/>
      </c>
      <c r="G16" s="328" t="str">
        <f t="shared" si="3"/>
        <v/>
      </c>
      <c r="H16" s="275" t="str">
        <f t="shared" si="7"/>
        <v/>
      </c>
      <c r="I16" s="225" t="str">
        <f t="shared" si="4"/>
        <v/>
      </c>
      <c r="J16" s="329" t="e">
        <f t="shared" si="1"/>
        <v>#VALUE!</v>
      </c>
      <c r="K16" s="329">
        <f t="shared" si="5"/>
        <v>0</v>
      </c>
      <c r="V16" s="315" t="s">
        <v>463</v>
      </c>
      <c r="W16" s="330" t="str">
        <f t="shared" si="6"/>
        <v/>
      </c>
      <c r="AH16" s="315" t="s">
        <v>276</v>
      </c>
      <c r="AI16" s="315" t="s">
        <v>356</v>
      </c>
      <c r="BB16" s="315" t="s">
        <v>372</v>
      </c>
      <c r="BC16" s="331" t="s">
        <v>373</v>
      </c>
      <c r="BD16" s="315" t="s">
        <v>276</v>
      </c>
      <c r="BE16" s="315">
        <v>1209.258</v>
      </c>
      <c r="BF16" s="315" t="s">
        <v>45</v>
      </c>
      <c r="BG16" s="315" t="s">
        <v>407</v>
      </c>
      <c r="BH16" s="332" t="s">
        <v>406</v>
      </c>
    </row>
    <row r="17" spans="1:60" ht="28.95" customHeight="1" thickTop="1" thickBot="1" x14ac:dyDescent="0.3">
      <c r="A17" s="233"/>
      <c r="B17" s="234"/>
      <c r="C17" s="234"/>
      <c r="D17" s="226"/>
      <c r="E17" s="224" t="str">
        <f t="shared" si="0"/>
        <v/>
      </c>
      <c r="F17" s="328" t="str">
        <f t="shared" si="2"/>
        <v/>
      </c>
      <c r="G17" s="328" t="str">
        <f t="shared" si="3"/>
        <v/>
      </c>
      <c r="H17" s="275" t="str">
        <f t="shared" si="7"/>
        <v/>
      </c>
      <c r="I17" s="225" t="str">
        <f t="shared" si="4"/>
        <v/>
      </c>
      <c r="J17" s="329" t="e">
        <f t="shared" si="1"/>
        <v>#VALUE!</v>
      </c>
      <c r="K17" s="329">
        <f t="shared" si="5"/>
        <v>0</v>
      </c>
      <c r="V17" s="315" t="s">
        <v>463</v>
      </c>
      <c r="W17" s="330" t="str">
        <f t="shared" si="6"/>
        <v/>
      </c>
      <c r="AH17" s="315" t="s">
        <v>278</v>
      </c>
      <c r="AI17" s="315" t="s">
        <v>357</v>
      </c>
      <c r="BB17" s="315" t="s">
        <v>372</v>
      </c>
      <c r="BC17" s="331" t="s">
        <v>373</v>
      </c>
      <c r="BD17" s="315" t="s">
        <v>278</v>
      </c>
      <c r="BE17" s="315">
        <v>275.50900000000001</v>
      </c>
      <c r="BF17" s="315" t="s">
        <v>45</v>
      </c>
      <c r="BG17" s="315" t="s">
        <v>407</v>
      </c>
      <c r="BH17" s="332" t="s">
        <v>406</v>
      </c>
    </row>
    <row r="18" spans="1:60" ht="28.95" customHeight="1" thickTop="1" thickBot="1" x14ac:dyDescent="0.3">
      <c r="A18" s="233"/>
      <c r="B18" s="234"/>
      <c r="C18" s="234"/>
      <c r="D18" s="226"/>
      <c r="E18" s="224" t="str">
        <f t="shared" si="0"/>
        <v/>
      </c>
      <c r="F18" s="328" t="str">
        <f t="shared" si="2"/>
        <v/>
      </c>
      <c r="G18" s="328" t="str">
        <f t="shared" si="3"/>
        <v/>
      </c>
      <c r="H18" s="275" t="str">
        <f t="shared" si="7"/>
        <v/>
      </c>
      <c r="I18" s="225" t="str">
        <f t="shared" si="4"/>
        <v/>
      </c>
      <c r="J18" s="329" t="e">
        <f t="shared" si="1"/>
        <v>#VALUE!</v>
      </c>
      <c r="K18" s="329">
        <f t="shared" si="5"/>
        <v>0</v>
      </c>
      <c r="V18" s="315" t="s">
        <v>463</v>
      </c>
      <c r="W18" s="330" t="str">
        <f t="shared" si="6"/>
        <v/>
      </c>
      <c r="AH18" s="315" t="s">
        <v>280</v>
      </c>
      <c r="AI18" s="315" t="s">
        <v>358</v>
      </c>
      <c r="BB18" s="315" t="s">
        <v>372</v>
      </c>
      <c r="BC18" s="331" t="s">
        <v>373</v>
      </c>
      <c r="BD18" s="315" t="s">
        <v>280</v>
      </c>
      <c r="BE18" s="315">
        <v>1599.627</v>
      </c>
      <c r="BF18" s="315" t="s">
        <v>45</v>
      </c>
      <c r="BG18" s="315" t="s">
        <v>407</v>
      </c>
      <c r="BH18" s="332" t="s">
        <v>406</v>
      </c>
    </row>
    <row r="19" spans="1:60" ht="28.95" customHeight="1" thickTop="1" thickBot="1" x14ac:dyDescent="0.3">
      <c r="A19" s="233"/>
      <c r="B19" s="234"/>
      <c r="C19" s="234"/>
      <c r="D19" s="226"/>
      <c r="E19" s="224" t="str">
        <f t="shared" si="0"/>
        <v/>
      </c>
      <c r="F19" s="328" t="str">
        <f t="shared" si="2"/>
        <v/>
      </c>
      <c r="G19" s="328" t="str">
        <f t="shared" si="3"/>
        <v/>
      </c>
      <c r="H19" s="275" t="str">
        <f t="shared" si="7"/>
        <v/>
      </c>
      <c r="I19" s="225" t="str">
        <f t="shared" si="4"/>
        <v/>
      </c>
      <c r="J19" s="329" t="e">
        <f t="shared" si="1"/>
        <v>#VALUE!</v>
      </c>
      <c r="K19" s="329">
        <f t="shared" si="5"/>
        <v>0</v>
      </c>
      <c r="V19" s="315" t="s">
        <v>463</v>
      </c>
      <c r="W19" s="330" t="str">
        <f t="shared" si="6"/>
        <v/>
      </c>
      <c r="AH19" s="315" t="s">
        <v>282</v>
      </c>
      <c r="AI19" s="315" t="s">
        <v>359</v>
      </c>
      <c r="BB19" s="315" t="s">
        <v>372</v>
      </c>
      <c r="BC19" s="331" t="s">
        <v>373</v>
      </c>
      <c r="BD19" s="315" t="s">
        <v>282</v>
      </c>
      <c r="BE19" s="315">
        <v>660.23599999999999</v>
      </c>
      <c r="BF19" s="315" t="s">
        <v>45</v>
      </c>
      <c r="BG19" s="315" t="s">
        <v>407</v>
      </c>
      <c r="BH19" s="332" t="s">
        <v>406</v>
      </c>
    </row>
    <row r="20" spans="1:60" ht="28.95" customHeight="1" thickTop="1" thickBot="1" x14ac:dyDescent="0.3">
      <c r="A20" s="233"/>
      <c r="B20" s="234"/>
      <c r="C20" s="234"/>
      <c r="D20" s="226"/>
      <c r="E20" s="224" t="str">
        <f t="shared" si="0"/>
        <v/>
      </c>
      <c r="F20" s="328" t="str">
        <f t="shared" si="2"/>
        <v/>
      </c>
      <c r="G20" s="328" t="str">
        <f t="shared" si="3"/>
        <v/>
      </c>
      <c r="H20" s="275" t="str">
        <f t="shared" si="7"/>
        <v/>
      </c>
      <c r="I20" s="225" t="str">
        <f t="shared" si="4"/>
        <v/>
      </c>
      <c r="J20" s="329" t="e">
        <f t="shared" si="1"/>
        <v>#VALUE!</v>
      </c>
      <c r="K20" s="329">
        <f t="shared" si="5"/>
        <v>0</v>
      </c>
      <c r="V20" s="315" t="s">
        <v>463</v>
      </c>
      <c r="W20" s="330" t="str">
        <f t="shared" si="6"/>
        <v/>
      </c>
      <c r="AH20" s="315" t="s">
        <v>284</v>
      </c>
      <c r="AI20" s="315" t="s">
        <v>360</v>
      </c>
      <c r="BB20" s="315" t="s">
        <v>372</v>
      </c>
      <c r="BC20" s="331" t="s">
        <v>373</v>
      </c>
      <c r="BD20" s="315" t="s">
        <v>284</v>
      </c>
      <c r="BE20" s="315">
        <v>1223.8920000000001</v>
      </c>
      <c r="BF20" s="315" t="s">
        <v>45</v>
      </c>
      <c r="BG20" s="315" t="s">
        <v>407</v>
      </c>
      <c r="BH20" s="332" t="s">
        <v>406</v>
      </c>
    </row>
    <row r="21" spans="1:60" ht="28.95" customHeight="1" thickTop="1" thickBot="1" x14ac:dyDescent="0.3">
      <c r="A21" s="233"/>
      <c r="B21" s="234"/>
      <c r="C21" s="234"/>
      <c r="D21" s="226"/>
      <c r="E21" s="224" t="str">
        <f t="shared" si="0"/>
        <v/>
      </c>
      <c r="F21" s="328" t="str">
        <f t="shared" si="2"/>
        <v/>
      </c>
      <c r="G21" s="328" t="str">
        <f t="shared" si="3"/>
        <v/>
      </c>
      <c r="H21" s="275" t="str">
        <f t="shared" si="7"/>
        <v/>
      </c>
      <c r="I21" s="225" t="str">
        <f t="shared" si="4"/>
        <v/>
      </c>
      <c r="J21" s="329" t="e">
        <f t="shared" si="1"/>
        <v>#VALUE!</v>
      </c>
      <c r="K21" s="329">
        <f t="shared" si="5"/>
        <v>0</v>
      </c>
      <c r="V21" s="315" t="s">
        <v>463</v>
      </c>
      <c r="W21" s="330" t="str">
        <f t="shared" si="6"/>
        <v/>
      </c>
      <c r="AH21" s="315" t="s">
        <v>286</v>
      </c>
      <c r="AI21" s="315" t="s">
        <v>361</v>
      </c>
      <c r="BB21" s="315" t="s">
        <v>372</v>
      </c>
      <c r="BC21" s="331" t="s">
        <v>373</v>
      </c>
      <c r="BD21" s="315" t="s">
        <v>286</v>
      </c>
      <c r="BE21" s="315">
        <v>1005.669</v>
      </c>
      <c r="BF21" s="315" t="s">
        <v>45</v>
      </c>
      <c r="BG21" s="315" t="s">
        <v>407</v>
      </c>
      <c r="BH21" s="332" t="s">
        <v>406</v>
      </c>
    </row>
    <row r="22" spans="1:60" ht="28.95" customHeight="1" thickTop="1" thickBot="1" x14ac:dyDescent="0.3">
      <c r="A22" s="233"/>
      <c r="B22" s="234"/>
      <c r="C22" s="234"/>
      <c r="D22" s="226"/>
      <c r="E22" s="224" t="str">
        <f t="shared" si="0"/>
        <v/>
      </c>
      <c r="F22" s="328" t="str">
        <f t="shared" si="2"/>
        <v/>
      </c>
      <c r="G22" s="328" t="str">
        <f t="shared" si="3"/>
        <v/>
      </c>
      <c r="H22" s="275" t="str">
        <f t="shared" si="7"/>
        <v/>
      </c>
      <c r="I22" s="225" t="str">
        <f t="shared" si="4"/>
        <v/>
      </c>
      <c r="J22" s="329" t="e">
        <f t="shared" si="1"/>
        <v>#VALUE!</v>
      </c>
      <c r="K22" s="329">
        <f t="shared" si="5"/>
        <v>0</v>
      </c>
      <c r="V22" s="315" t="s">
        <v>463</v>
      </c>
      <c r="W22" s="330" t="str">
        <f t="shared" si="6"/>
        <v/>
      </c>
      <c r="AH22" s="315" t="s">
        <v>288</v>
      </c>
      <c r="AI22" s="315" t="s">
        <v>362</v>
      </c>
      <c r="BB22" s="315" t="s">
        <v>372</v>
      </c>
      <c r="BC22" s="331" t="s">
        <v>373</v>
      </c>
      <c r="BD22" s="315" t="s">
        <v>288</v>
      </c>
      <c r="BE22" s="315">
        <v>1131.425</v>
      </c>
      <c r="BF22" s="315" t="s">
        <v>45</v>
      </c>
      <c r="BG22" s="315" t="s">
        <v>407</v>
      </c>
      <c r="BH22" s="332" t="s">
        <v>406</v>
      </c>
    </row>
    <row r="23" spans="1:60" ht="28.95" customHeight="1" thickTop="1" thickBot="1" x14ac:dyDescent="0.3">
      <c r="A23" s="233"/>
      <c r="B23" s="234"/>
      <c r="C23" s="234"/>
      <c r="D23" s="226"/>
      <c r="E23" s="224" t="str">
        <f t="shared" si="0"/>
        <v/>
      </c>
      <c r="F23" s="328" t="str">
        <f t="shared" si="2"/>
        <v/>
      </c>
      <c r="G23" s="328" t="str">
        <f t="shared" si="3"/>
        <v/>
      </c>
      <c r="H23" s="275" t="str">
        <f t="shared" si="7"/>
        <v/>
      </c>
      <c r="I23" s="225" t="str">
        <f t="shared" si="4"/>
        <v/>
      </c>
      <c r="J23" s="329" t="e">
        <f t="shared" si="1"/>
        <v>#VALUE!</v>
      </c>
      <c r="K23" s="329">
        <f t="shared" si="5"/>
        <v>0</v>
      </c>
      <c r="V23" s="315" t="s">
        <v>463</v>
      </c>
      <c r="W23" s="330" t="str">
        <f t="shared" si="6"/>
        <v/>
      </c>
      <c r="AH23" s="315" t="s">
        <v>290</v>
      </c>
      <c r="AI23" s="315" t="s">
        <v>363</v>
      </c>
      <c r="BB23" s="315" t="s">
        <v>372</v>
      </c>
      <c r="BC23" s="331" t="s">
        <v>373</v>
      </c>
      <c r="BD23" s="315" t="s">
        <v>290</v>
      </c>
      <c r="BE23" s="315">
        <v>959.08500000000004</v>
      </c>
      <c r="BF23" s="315" t="s">
        <v>45</v>
      </c>
      <c r="BG23" s="315" t="s">
        <v>407</v>
      </c>
      <c r="BH23" s="332" t="s">
        <v>406</v>
      </c>
    </row>
    <row r="24" spans="1:60" ht="28.95" customHeight="1" thickTop="1" thickBot="1" x14ac:dyDescent="0.3">
      <c r="A24" s="233"/>
      <c r="B24" s="234"/>
      <c r="C24" s="234"/>
      <c r="D24" s="226"/>
      <c r="E24" s="224" t="str">
        <f t="shared" si="0"/>
        <v/>
      </c>
      <c r="F24" s="328" t="str">
        <f t="shared" si="2"/>
        <v/>
      </c>
      <c r="G24" s="328" t="str">
        <f t="shared" si="3"/>
        <v/>
      </c>
      <c r="H24" s="275" t="str">
        <f t="shared" si="7"/>
        <v/>
      </c>
      <c r="I24" s="225" t="str">
        <f t="shared" si="4"/>
        <v/>
      </c>
      <c r="J24" s="329" t="e">
        <f t="shared" si="1"/>
        <v>#VALUE!</v>
      </c>
      <c r="K24" s="329">
        <f t="shared" si="5"/>
        <v>0</v>
      </c>
      <c r="V24" s="315" t="s">
        <v>463</v>
      </c>
      <c r="W24" s="330" t="str">
        <f t="shared" si="6"/>
        <v/>
      </c>
      <c r="AH24" s="315" t="s">
        <v>292</v>
      </c>
      <c r="AI24" s="315" t="s">
        <v>364</v>
      </c>
      <c r="BB24" s="315" t="s">
        <v>372</v>
      </c>
      <c r="BC24" s="331" t="s">
        <v>373</v>
      </c>
      <c r="BD24" s="315" t="s">
        <v>292</v>
      </c>
      <c r="BE24" s="315">
        <v>975.06399999999996</v>
      </c>
      <c r="BF24" s="315" t="s">
        <v>45</v>
      </c>
      <c r="BG24" s="315" t="s">
        <v>407</v>
      </c>
      <c r="BH24" s="332" t="s">
        <v>406</v>
      </c>
    </row>
    <row r="25" spans="1:60" ht="28.95" customHeight="1" thickTop="1" thickBot="1" x14ac:dyDescent="0.3">
      <c r="A25" s="233"/>
      <c r="B25" s="234"/>
      <c r="C25" s="234"/>
      <c r="D25" s="226"/>
      <c r="E25" s="224" t="str">
        <f t="shared" si="0"/>
        <v/>
      </c>
      <c r="F25" s="328" t="str">
        <f t="shared" si="2"/>
        <v/>
      </c>
      <c r="G25" s="328" t="str">
        <f t="shared" si="3"/>
        <v/>
      </c>
      <c r="H25" s="275" t="str">
        <f t="shared" si="7"/>
        <v/>
      </c>
      <c r="I25" s="225" t="str">
        <f t="shared" si="4"/>
        <v/>
      </c>
      <c r="J25" s="329" t="e">
        <f t="shared" si="1"/>
        <v>#VALUE!</v>
      </c>
      <c r="K25" s="329">
        <f t="shared" si="5"/>
        <v>0</v>
      </c>
      <c r="V25" s="315" t="s">
        <v>463</v>
      </c>
      <c r="W25" s="330" t="str">
        <f t="shared" si="6"/>
        <v/>
      </c>
      <c r="AH25" s="315" t="s">
        <v>294</v>
      </c>
      <c r="AI25" s="315" t="s">
        <v>365</v>
      </c>
      <c r="BB25" s="315" t="s">
        <v>372</v>
      </c>
      <c r="BC25" s="331" t="s">
        <v>373</v>
      </c>
      <c r="BD25" s="315" t="s">
        <v>294</v>
      </c>
      <c r="BE25" s="315">
        <v>803.72500000000002</v>
      </c>
      <c r="BF25" s="315" t="s">
        <v>45</v>
      </c>
      <c r="BG25" s="315" t="s">
        <v>407</v>
      </c>
      <c r="BH25" s="332" t="s">
        <v>406</v>
      </c>
    </row>
    <row r="26" spans="1:60" ht="28.95" customHeight="1" thickTop="1" thickBot="1" x14ac:dyDescent="0.3">
      <c r="A26" s="233"/>
      <c r="B26" s="234"/>
      <c r="C26" s="234"/>
      <c r="D26" s="226"/>
      <c r="E26" s="224" t="str">
        <f t="shared" si="0"/>
        <v/>
      </c>
      <c r="F26" s="328" t="str">
        <f t="shared" si="2"/>
        <v/>
      </c>
      <c r="G26" s="328" t="str">
        <f t="shared" si="3"/>
        <v/>
      </c>
      <c r="H26" s="275" t="str">
        <f t="shared" si="7"/>
        <v/>
      </c>
      <c r="I26" s="225" t="str">
        <f t="shared" si="4"/>
        <v/>
      </c>
      <c r="J26" s="329" t="e">
        <f t="shared" si="1"/>
        <v>#VALUE!</v>
      </c>
      <c r="K26" s="329">
        <f t="shared" si="5"/>
        <v>0</v>
      </c>
      <c r="V26" s="315" t="s">
        <v>463</v>
      </c>
      <c r="W26" s="330" t="str">
        <f t="shared" si="6"/>
        <v/>
      </c>
      <c r="AH26" s="315" t="s">
        <v>296</v>
      </c>
      <c r="AI26" s="315" t="s">
        <v>366</v>
      </c>
      <c r="BB26" s="315" t="s">
        <v>372</v>
      </c>
      <c r="BC26" s="331" t="s">
        <v>373</v>
      </c>
      <c r="BD26" s="315" t="s">
        <v>296</v>
      </c>
      <c r="BE26" s="315">
        <v>1379.9449999999999</v>
      </c>
      <c r="BF26" s="315" t="s">
        <v>45</v>
      </c>
      <c r="BG26" s="315" t="s">
        <v>407</v>
      </c>
      <c r="BH26" s="332" t="s">
        <v>406</v>
      </c>
    </row>
    <row r="27" spans="1:60" ht="28.95" customHeight="1" thickTop="1" thickBot="1" x14ac:dyDescent="0.3">
      <c r="A27" s="233"/>
      <c r="B27" s="234"/>
      <c r="C27" s="234"/>
      <c r="D27" s="226"/>
      <c r="E27" s="224" t="str">
        <f t="shared" si="0"/>
        <v/>
      </c>
      <c r="F27" s="328" t="str">
        <f t="shared" si="2"/>
        <v/>
      </c>
      <c r="G27" s="328" t="str">
        <f t="shared" si="3"/>
        <v/>
      </c>
      <c r="H27" s="275" t="str">
        <f t="shared" si="7"/>
        <v/>
      </c>
      <c r="I27" s="225" t="str">
        <f t="shared" si="4"/>
        <v/>
      </c>
      <c r="J27" s="329" t="e">
        <f t="shared" si="1"/>
        <v>#VALUE!</v>
      </c>
      <c r="K27" s="329">
        <f t="shared" si="5"/>
        <v>0</v>
      </c>
      <c r="V27" s="315" t="s">
        <v>463</v>
      </c>
      <c r="W27" s="330" t="str">
        <f t="shared" si="6"/>
        <v/>
      </c>
      <c r="AH27" s="315" t="s">
        <v>298</v>
      </c>
      <c r="AI27" s="315" t="s">
        <v>367</v>
      </c>
      <c r="BB27" s="315" t="s">
        <v>372</v>
      </c>
      <c r="BC27" s="331" t="s">
        <v>373</v>
      </c>
      <c r="BD27" s="315" t="s">
        <v>298</v>
      </c>
      <c r="BE27" s="315">
        <v>897.46699999999998</v>
      </c>
      <c r="BF27" s="315" t="s">
        <v>45</v>
      </c>
      <c r="BG27" s="315" t="s">
        <v>407</v>
      </c>
      <c r="BH27" s="332" t="s">
        <v>406</v>
      </c>
    </row>
    <row r="28" spans="1:60" ht="28.95" customHeight="1" thickTop="1" thickBot="1" x14ac:dyDescent="0.3">
      <c r="A28" s="233"/>
      <c r="B28" s="234"/>
      <c r="C28" s="234"/>
      <c r="D28" s="226"/>
      <c r="E28" s="224" t="str">
        <f t="shared" si="0"/>
        <v/>
      </c>
      <c r="F28" s="328" t="str">
        <f t="shared" si="2"/>
        <v/>
      </c>
      <c r="G28" s="328" t="str">
        <f t="shared" si="3"/>
        <v/>
      </c>
      <c r="H28" s="275" t="str">
        <f t="shared" si="7"/>
        <v/>
      </c>
      <c r="I28" s="225" t="str">
        <f t="shared" si="4"/>
        <v/>
      </c>
      <c r="J28" s="329" t="e">
        <f t="shared" si="1"/>
        <v>#VALUE!</v>
      </c>
      <c r="K28" s="329">
        <f t="shared" si="5"/>
        <v>0</v>
      </c>
      <c r="V28" s="315" t="s">
        <v>463</v>
      </c>
      <c r="W28" s="330" t="str">
        <f t="shared" si="6"/>
        <v/>
      </c>
      <c r="AH28" s="315" t="s">
        <v>300</v>
      </c>
      <c r="AI28" s="315" t="s">
        <v>368</v>
      </c>
      <c r="BB28" s="315" t="s">
        <v>372</v>
      </c>
      <c r="BC28" s="331" t="s">
        <v>373</v>
      </c>
      <c r="BD28" s="315" t="s">
        <v>300</v>
      </c>
      <c r="BE28" s="315">
        <v>938.54300000000001</v>
      </c>
      <c r="BF28" s="315" t="s">
        <v>45</v>
      </c>
      <c r="BG28" s="315" t="s">
        <v>407</v>
      </c>
      <c r="BH28" s="332" t="s">
        <v>406</v>
      </c>
    </row>
    <row r="29" spans="1:60" ht="28.95" customHeight="1" thickTop="1" thickBot="1" x14ac:dyDescent="0.3">
      <c r="A29" s="233"/>
      <c r="B29" s="234"/>
      <c r="C29" s="234"/>
      <c r="D29" s="226"/>
      <c r="E29" s="224" t="str">
        <f t="shared" si="0"/>
        <v/>
      </c>
      <c r="F29" s="328" t="str">
        <f t="shared" si="2"/>
        <v/>
      </c>
      <c r="G29" s="328" t="str">
        <f t="shared" si="3"/>
        <v/>
      </c>
      <c r="H29" s="275" t="str">
        <f t="shared" si="7"/>
        <v/>
      </c>
      <c r="I29" s="225" t="str">
        <f t="shared" si="4"/>
        <v/>
      </c>
      <c r="J29" s="329" t="e">
        <f t="shared" si="1"/>
        <v>#VALUE!</v>
      </c>
      <c r="K29" s="329">
        <f t="shared" si="5"/>
        <v>0</v>
      </c>
      <c r="V29" s="315" t="s">
        <v>463</v>
      </c>
      <c r="W29" s="330" t="str">
        <f t="shared" si="6"/>
        <v/>
      </c>
      <c r="AH29" s="315" t="s">
        <v>302</v>
      </c>
      <c r="AI29" s="315" t="s">
        <v>369</v>
      </c>
      <c r="BB29" s="315" t="s">
        <v>372</v>
      </c>
      <c r="BC29" s="331" t="s">
        <v>373</v>
      </c>
      <c r="BD29" s="315" t="s">
        <v>302</v>
      </c>
      <c r="BE29" s="315">
        <v>626.15800000000002</v>
      </c>
      <c r="BF29" s="315" t="s">
        <v>45</v>
      </c>
      <c r="BG29" s="315" t="s">
        <v>407</v>
      </c>
      <c r="BH29" s="332" t="s">
        <v>406</v>
      </c>
    </row>
    <row r="30" spans="1:60" ht="28.95" customHeight="1" thickTop="1" thickBot="1" x14ac:dyDescent="0.3">
      <c r="A30" s="233"/>
      <c r="B30" s="234"/>
      <c r="C30" s="234"/>
      <c r="D30" s="226"/>
      <c r="E30" s="224" t="str">
        <f t="shared" si="0"/>
        <v/>
      </c>
      <c r="F30" s="328" t="str">
        <f t="shared" si="2"/>
        <v/>
      </c>
      <c r="G30" s="328" t="str">
        <f t="shared" si="3"/>
        <v/>
      </c>
      <c r="H30" s="275" t="str">
        <f t="shared" si="7"/>
        <v/>
      </c>
      <c r="I30" s="225" t="str">
        <f t="shared" si="4"/>
        <v/>
      </c>
      <c r="J30" s="329" t="e">
        <f t="shared" si="1"/>
        <v>#VALUE!</v>
      </c>
      <c r="K30" s="329">
        <f t="shared" si="5"/>
        <v>0</v>
      </c>
      <c r="V30" s="315" t="s">
        <v>463</v>
      </c>
      <c r="W30" s="330" t="str">
        <f t="shared" si="6"/>
        <v/>
      </c>
      <c r="AH30" s="315" t="s">
        <v>303</v>
      </c>
      <c r="AI30" s="315" t="s">
        <v>371</v>
      </c>
      <c r="BB30" s="315" t="s">
        <v>372</v>
      </c>
      <c r="BC30" s="331" t="s">
        <v>373</v>
      </c>
      <c r="BD30" s="315" t="s">
        <v>303</v>
      </c>
      <c r="BE30" s="315">
        <v>827.38199999999995</v>
      </c>
      <c r="BF30" s="315" t="s">
        <v>45</v>
      </c>
      <c r="BG30" s="315" t="s">
        <v>407</v>
      </c>
      <c r="BH30" s="332" t="s">
        <v>406</v>
      </c>
    </row>
    <row r="31" spans="1:60" ht="28.95" customHeight="1" thickTop="1" thickBot="1" x14ac:dyDescent="0.3">
      <c r="A31" s="233"/>
      <c r="B31" s="234"/>
      <c r="C31" s="234"/>
      <c r="D31" s="226"/>
      <c r="E31" s="224" t="str">
        <f t="shared" si="0"/>
        <v/>
      </c>
      <c r="F31" s="328" t="str">
        <f t="shared" si="2"/>
        <v/>
      </c>
      <c r="G31" s="328" t="str">
        <f t="shared" si="3"/>
        <v/>
      </c>
      <c r="H31" s="275" t="str">
        <f t="shared" si="7"/>
        <v/>
      </c>
      <c r="I31" s="225" t="str">
        <f t="shared" si="4"/>
        <v/>
      </c>
      <c r="J31" s="329" t="e">
        <f t="shared" si="1"/>
        <v>#VALUE!</v>
      </c>
      <c r="K31" s="329">
        <f t="shared" si="5"/>
        <v>0</v>
      </c>
      <c r="V31" s="315" t="s">
        <v>463</v>
      </c>
      <c r="W31" s="330" t="str">
        <f t="shared" si="6"/>
        <v/>
      </c>
      <c r="AI31" s="315" t="s">
        <v>370</v>
      </c>
      <c r="BB31" s="315" t="s">
        <v>340</v>
      </c>
      <c r="BC31" s="315" t="s">
        <v>419</v>
      </c>
      <c r="BD31" s="315" t="s">
        <v>343</v>
      </c>
      <c r="BE31" s="315">
        <v>96</v>
      </c>
      <c r="BF31" s="315" t="s">
        <v>44</v>
      </c>
      <c r="BG31" s="315" t="s">
        <v>418</v>
      </c>
      <c r="BH31" s="315" t="s">
        <v>398</v>
      </c>
    </row>
    <row r="32" spans="1:60" ht="28.95" customHeight="1" thickTop="1" thickBot="1" x14ac:dyDescent="0.3">
      <c r="A32" s="233"/>
      <c r="B32" s="234"/>
      <c r="C32" s="234"/>
      <c r="D32" s="226"/>
      <c r="E32" s="224" t="str">
        <f t="shared" si="0"/>
        <v/>
      </c>
      <c r="F32" s="328" t="str">
        <f t="shared" si="2"/>
        <v/>
      </c>
      <c r="G32" s="328" t="str">
        <f t="shared" si="3"/>
        <v/>
      </c>
      <c r="H32" s="275" t="str">
        <f t="shared" si="7"/>
        <v/>
      </c>
      <c r="I32" s="225" t="str">
        <f t="shared" si="4"/>
        <v/>
      </c>
      <c r="J32" s="329" t="e">
        <f t="shared" si="1"/>
        <v>#VALUE!</v>
      </c>
      <c r="K32" s="329">
        <f t="shared" si="5"/>
        <v>0</v>
      </c>
      <c r="V32" s="315" t="s">
        <v>463</v>
      </c>
      <c r="W32" s="330" t="str">
        <f t="shared" si="6"/>
        <v/>
      </c>
      <c r="BB32" s="315" t="s">
        <v>340</v>
      </c>
      <c r="BC32" s="315" t="s">
        <v>419</v>
      </c>
      <c r="BD32" s="315" t="s">
        <v>344</v>
      </c>
      <c r="BE32" s="315">
        <v>145</v>
      </c>
      <c r="BF32" s="315" t="s">
        <v>44</v>
      </c>
      <c r="BG32" s="315" t="s">
        <v>418</v>
      </c>
      <c r="BH32" s="315" t="s">
        <v>398</v>
      </c>
    </row>
    <row r="33" spans="1:60" ht="28.95" customHeight="1" thickTop="1" thickBot="1" x14ac:dyDescent="0.3">
      <c r="A33" s="233"/>
      <c r="B33" s="234"/>
      <c r="C33" s="234"/>
      <c r="D33" s="226"/>
      <c r="E33" s="224" t="str">
        <f t="shared" si="0"/>
        <v/>
      </c>
      <c r="F33" s="328" t="str">
        <f t="shared" si="2"/>
        <v/>
      </c>
      <c r="G33" s="328" t="str">
        <f t="shared" si="3"/>
        <v/>
      </c>
      <c r="H33" s="275" t="str">
        <f t="shared" si="7"/>
        <v/>
      </c>
      <c r="I33" s="225" t="str">
        <f t="shared" si="4"/>
        <v/>
      </c>
      <c r="J33" s="329" t="e">
        <f t="shared" si="1"/>
        <v>#VALUE!</v>
      </c>
      <c r="K33" s="329">
        <f t="shared" si="5"/>
        <v>0</v>
      </c>
      <c r="V33" s="315" t="s">
        <v>463</v>
      </c>
      <c r="W33" s="330" t="str">
        <f t="shared" si="6"/>
        <v/>
      </c>
      <c r="BB33" s="315" t="s">
        <v>340</v>
      </c>
      <c r="BC33" s="315" t="s">
        <v>419</v>
      </c>
      <c r="BD33" s="315" t="s">
        <v>345</v>
      </c>
      <c r="BE33" s="315">
        <v>422</v>
      </c>
      <c r="BF33" s="315" t="s">
        <v>44</v>
      </c>
      <c r="BG33" s="315" t="s">
        <v>418</v>
      </c>
      <c r="BH33" s="315" t="s">
        <v>398</v>
      </c>
    </row>
    <row r="34" spans="1:60" ht="28.95" customHeight="1" thickTop="1" thickBot="1" x14ac:dyDescent="0.3">
      <c r="A34" s="233"/>
      <c r="B34" s="234"/>
      <c r="C34" s="234"/>
      <c r="D34" s="226"/>
      <c r="E34" s="224" t="str">
        <f t="shared" si="0"/>
        <v/>
      </c>
      <c r="F34" s="328" t="str">
        <f t="shared" si="2"/>
        <v/>
      </c>
      <c r="G34" s="328" t="str">
        <f t="shared" si="3"/>
        <v/>
      </c>
      <c r="H34" s="275" t="str">
        <f t="shared" si="7"/>
        <v/>
      </c>
      <c r="I34" s="225" t="str">
        <f t="shared" si="4"/>
        <v/>
      </c>
      <c r="J34" s="329" t="e">
        <f t="shared" si="1"/>
        <v>#VALUE!</v>
      </c>
      <c r="K34" s="329">
        <f t="shared" si="5"/>
        <v>0</v>
      </c>
      <c r="V34" s="315" t="s">
        <v>463</v>
      </c>
      <c r="W34" s="330" t="str">
        <f t="shared" si="6"/>
        <v/>
      </c>
      <c r="BB34" s="315" t="s">
        <v>340</v>
      </c>
      <c r="BC34" s="315" t="s">
        <v>419</v>
      </c>
      <c r="BD34" s="315" t="s">
        <v>346</v>
      </c>
      <c r="BE34" s="315">
        <v>133</v>
      </c>
      <c r="BF34" s="315" t="s">
        <v>44</v>
      </c>
      <c r="BG34" s="315" t="s">
        <v>418</v>
      </c>
      <c r="BH34" s="315" t="s">
        <v>398</v>
      </c>
    </row>
    <row r="35" spans="1:60" ht="28.95" customHeight="1" thickTop="1" thickBot="1" x14ac:dyDescent="0.3">
      <c r="A35" s="233"/>
      <c r="B35" s="234"/>
      <c r="C35" s="234"/>
      <c r="D35" s="226"/>
      <c r="E35" s="224" t="str">
        <f t="shared" si="0"/>
        <v/>
      </c>
      <c r="F35" s="328" t="str">
        <f t="shared" si="2"/>
        <v/>
      </c>
      <c r="G35" s="328" t="str">
        <f t="shared" si="3"/>
        <v/>
      </c>
      <c r="H35" s="275" t="str">
        <f t="shared" si="7"/>
        <v/>
      </c>
      <c r="I35" s="225" t="str">
        <f t="shared" si="4"/>
        <v/>
      </c>
      <c r="J35" s="329" t="e">
        <f t="shared" si="1"/>
        <v>#VALUE!</v>
      </c>
      <c r="K35" s="329">
        <f t="shared" si="5"/>
        <v>0</v>
      </c>
      <c r="V35" s="315" t="s">
        <v>463</v>
      </c>
      <c r="W35" s="330" t="str">
        <f t="shared" si="6"/>
        <v/>
      </c>
      <c r="BB35" s="315" t="s">
        <v>340</v>
      </c>
      <c r="BC35" s="315" t="s">
        <v>419</v>
      </c>
      <c r="BD35" s="315" t="s">
        <v>347</v>
      </c>
      <c r="BE35" s="315">
        <v>589</v>
      </c>
      <c r="BF35" s="315" t="s">
        <v>44</v>
      </c>
      <c r="BG35" s="315" t="s">
        <v>418</v>
      </c>
      <c r="BH35" s="315" t="s">
        <v>398</v>
      </c>
    </row>
    <row r="36" spans="1:60" ht="28.95" customHeight="1" thickTop="1" thickBot="1" x14ac:dyDescent="0.3">
      <c r="A36" s="233"/>
      <c r="B36" s="234"/>
      <c r="C36" s="234"/>
      <c r="D36" s="226"/>
      <c r="E36" s="224" t="str">
        <f t="shared" si="0"/>
        <v/>
      </c>
      <c r="F36" s="328" t="str">
        <f t="shared" si="2"/>
        <v/>
      </c>
      <c r="G36" s="328" t="str">
        <f t="shared" si="3"/>
        <v/>
      </c>
      <c r="H36" s="275" t="str">
        <f t="shared" si="7"/>
        <v/>
      </c>
      <c r="I36" s="225" t="str">
        <f t="shared" si="4"/>
        <v/>
      </c>
      <c r="J36" s="329" t="e">
        <f t="shared" si="1"/>
        <v>#VALUE!</v>
      </c>
      <c r="K36" s="329">
        <f t="shared" si="5"/>
        <v>0</v>
      </c>
      <c r="V36" s="315" t="s">
        <v>463</v>
      </c>
      <c r="W36" s="330" t="str">
        <f t="shared" si="6"/>
        <v/>
      </c>
      <c r="BB36" s="315" t="s">
        <v>340</v>
      </c>
      <c r="BC36" s="315" t="s">
        <v>419</v>
      </c>
      <c r="BD36" s="315" t="s">
        <v>348</v>
      </c>
      <c r="BE36" s="315">
        <v>400</v>
      </c>
      <c r="BF36" s="315" t="s">
        <v>44</v>
      </c>
      <c r="BG36" s="315" t="s">
        <v>418</v>
      </c>
      <c r="BH36" s="315" t="s">
        <v>398</v>
      </c>
    </row>
    <row r="37" spans="1:60" ht="28.95" customHeight="1" thickTop="1" thickBot="1" x14ac:dyDescent="0.3">
      <c r="A37" s="233"/>
      <c r="B37" s="234"/>
      <c r="C37" s="234"/>
      <c r="D37" s="227"/>
      <c r="E37" s="224" t="str">
        <f t="shared" si="0"/>
        <v/>
      </c>
      <c r="F37" s="328" t="str">
        <f t="shared" si="2"/>
        <v/>
      </c>
      <c r="G37" s="328" t="str">
        <f t="shared" si="3"/>
        <v/>
      </c>
      <c r="H37" s="275" t="str">
        <f t="shared" si="7"/>
        <v/>
      </c>
      <c r="I37" s="225" t="str">
        <f t="shared" si="4"/>
        <v/>
      </c>
      <c r="J37" s="329" t="e">
        <f t="shared" si="1"/>
        <v>#VALUE!</v>
      </c>
      <c r="K37" s="329">
        <f t="shared" si="5"/>
        <v>0</v>
      </c>
      <c r="V37" s="315" t="s">
        <v>463</v>
      </c>
      <c r="W37" s="330" t="str">
        <f t="shared" si="6"/>
        <v/>
      </c>
      <c r="BB37" s="315" t="s">
        <v>340</v>
      </c>
      <c r="BC37" s="315" t="s">
        <v>419</v>
      </c>
      <c r="BD37" s="315" t="s">
        <v>349</v>
      </c>
      <c r="BE37" s="315">
        <v>103</v>
      </c>
      <c r="BF37" s="315" t="s">
        <v>44</v>
      </c>
      <c r="BG37" s="315" t="s">
        <v>418</v>
      </c>
      <c r="BH37" s="315" t="s">
        <v>398</v>
      </c>
    </row>
    <row r="38" spans="1:60" ht="28.95" customHeight="1" thickTop="1" thickBot="1" x14ac:dyDescent="0.3">
      <c r="A38" s="233"/>
      <c r="B38" s="234"/>
      <c r="C38" s="234"/>
      <c r="D38" s="227"/>
      <c r="E38" s="224" t="str">
        <f t="shared" si="0"/>
        <v/>
      </c>
      <c r="F38" s="328" t="str">
        <f t="shared" si="2"/>
        <v/>
      </c>
      <c r="G38" s="328" t="str">
        <f t="shared" si="3"/>
        <v/>
      </c>
      <c r="H38" s="275" t="str">
        <f t="shared" si="7"/>
        <v/>
      </c>
      <c r="I38" s="225" t="str">
        <f t="shared" si="4"/>
        <v/>
      </c>
      <c r="J38" s="329" t="e">
        <f t="shared" si="1"/>
        <v>#VALUE!</v>
      </c>
      <c r="K38" s="329">
        <f t="shared" si="5"/>
        <v>0</v>
      </c>
      <c r="V38" s="315" t="s">
        <v>463</v>
      </c>
      <c r="W38" s="330" t="str">
        <f t="shared" si="6"/>
        <v/>
      </c>
      <c r="BB38" s="315" t="s">
        <v>340</v>
      </c>
      <c r="BC38" s="315" t="s">
        <v>419</v>
      </c>
      <c r="BD38" s="315" t="s">
        <v>350</v>
      </c>
      <c r="BE38" s="315">
        <v>658</v>
      </c>
      <c r="BF38" s="315" t="s">
        <v>44</v>
      </c>
      <c r="BG38" s="315" t="s">
        <v>418</v>
      </c>
      <c r="BH38" s="315" t="s">
        <v>398</v>
      </c>
    </row>
    <row r="39" spans="1:60" ht="28.95" customHeight="1" thickTop="1" thickBot="1" x14ac:dyDescent="0.3">
      <c r="A39" s="233"/>
      <c r="B39" s="234"/>
      <c r="C39" s="234"/>
      <c r="D39" s="227"/>
      <c r="E39" s="224" t="str">
        <f t="shared" si="0"/>
        <v/>
      </c>
      <c r="F39" s="328" t="str">
        <f t="shared" si="2"/>
        <v/>
      </c>
      <c r="G39" s="328" t="str">
        <f t="shared" si="3"/>
        <v/>
      </c>
      <c r="H39" s="275" t="str">
        <f t="shared" si="7"/>
        <v/>
      </c>
      <c r="I39" s="225" t="str">
        <f t="shared" si="4"/>
        <v/>
      </c>
      <c r="J39" s="329" t="e">
        <f t="shared" si="1"/>
        <v>#VALUE!</v>
      </c>
      <c r="K39" s="329">
        <f t="shared" si="5"/>
        <v>0</v>
      </c>
      <c r="V39" s="315" t="s">
        <v>463</v>
      </c>
      <c r="W39" s="330" t="str">
        <f t="shared" si="6"/>
        <v/>
      </c>
      <c r="BB39" s="315" t="s">
        <v>340</v>
      </c>
      <c r="BC39" s="315" t="s">
        <v>419</v>
      </c>
      <c r="BD39" s="315" t="s">
        <v>351</v>
      </c>
      <c r="BE39" s="315">
        <v>251</v>
      </c>
      <c r="BF39" s="315" t="s">
        <v>44</v>
      </c>
      <c r="BG39" s="315" t="s">
        <v>418</v>
      </c>
      <c r="BH39" s="315" t="s">
        <v>398</v>
      </c>
    </row>
    <row r="40" spans="1:60" ht="28.95" customHeight="1" thickTop="1" thickBot="1" x14ac:dyDescent="0.3">
      <c r="A40" s="233"/>
      <c r="B40" s="234"/>
      <c r="C40" s="234"/>
      <c r="D40" s="227"/>
      <c r="E40" s="224" t="str">
        <f t="shared" si="0"/>
        <v/>
      </c>
      <c r="F40" s="328" t="str">
        <f t="shared" si="2"/>
        <v/>
      </c>
      <c r="G40" s="328" t="str">
        <f t="shared" si="3"/>
        <v/>
      </c>
      <c r="H40" s="275" t="str">
        <f t="shared" si="7"/>
        <v/>
      </c>
      <c r="I40" s="225" t="str">
        <f t="shared" si="4"/>
        <v/>
      </c>
      <c r="J40" s="329" t="e">
        <f t="shared" si="1"/>
        <v>#VALUE!</v>
      </c>
      <c r="K40" s="329">
        <f t="shared" si="5"/>
        <v>0</v>
      </c>
      <c r="V40" s="315" t="s">
        <v>463</v>
      </c>
      <c r="W40" s="330" t="str">
        <f t="shared" si="6"/>
        <v/>
      </c>
      <c r="BB40" s="315" t="s">
        <v>340</v>
      </c>
      <c r="BC40" s="315" t="s">
        <v>419</v>
      </c>
      <c r="BD40" s="315" t="s">
        <v>352</v>
      </c>
      <c r="BE40" s="315">
        <v>66</v>
      </c>
      <c r="BF40" s="315" t="s">
        <v>44</v>
      </c>
      <c r="BG40" s="315" t="s">
        <v>418</v>
      </c>
      <c r="BH40" s="315" t="s">
        <v>398</v>
      </c>
    </row>
    <row r="41" spans="1:60" ht="28.95" customHeight="1" thickTop="1" thickBot="1" x14ac:dyDescent="0.3">
      <c r="A41" s="233"/>
      <c r="B41" s="234"/>
      <c r="C41" s="234"/>
      <c r="D41" s="227"/>
      <c r="E41" s="224" t="str">
        <f t="shared" si="0"/>
        <v/>
      </c>
      <c r="F41" s="328" t="str">
        <f t="shared" si="2"/>
        <v/>
      </c>
      <c r="G41" s="328" t="str">
        <f t="shared" si="3"/>
        <v/>
      </c>
      <c r="H41" s="275" t="str">
        <f t="shared" si="7"/>
        <v/>
      </c>
      <c r="I41" s="225" t="str">
        <f t="shared" si="4"/>
        <v/>
      </c>
      <c r="J41" s="329" t="e">
        <f t="shared" si="1"/>
        <v>#VALUE!</v>
      </c>
      <c r="K41" s="329">
        <f t="shared" si="5"/>
        <v>0</v>
      </c>
      <c r="V41" s="315" t="s">
        <v>463</v>
      </c>
      <c r="W41" s="330" t="str">
        <f t="shared" si="6"/>
        <v/>
      </c>
      <c r="BB41" s="315" t="s">
        <v>340</v>
      </c>
      <c r="BC41" s="315" t="s">
        <v>419</v>
      </c>
      <c r="BD41" s="315" t="s">
        <v>353</v>
      </c>
      <c r="BE41" s="315">
        <v>68</v>
      </c>
      <c r="BF41" s="315" t="s">
        <v>44</v>
      </c>
      <c r="BG41" s="315" t="s">
        <v>418</v>
      </c>
      <c r="BH41" s="315" t="s">
        <v>398</v>
      </c>
    </row>
    <row r="42" spans="1:60" ht="28.95" customHeight="1" thickTop="1" thickBot="1" x14ac:dyDescent="0.3">
      <c r="A42" s="233"/>
      <c r="B42" s="234"/>
      <c r="C42" s="234"/>
      <c r="D42" s="227"/>
      <c r="E42" s="224" t="str">
        <f t="shared" si="0"/>
        <v/>
      </c>
      <c r="F42" s="328" t="str">
        <f t="shared" si="2"/>
        <v/>
      </c>
      <c r="G42" s="328" t="str">
        <f t="shared" si="3"/>
        <v/>
      </c>
      <c r="H42" s="275" t="str">
        <f t="shared" si="7"/>
        <v/>
      </c>
      <c r="I42" s="225" t="str">
        <f t="shared" si="4"/>
        <v/>
      </c>
      <c r="J42" s="329" t="e">
        <f t="shared" si="1"/>
        <v>#VALUE!</v>
      </c>
      <c r="K42" s="329">
        <f t="shared" si="5"/>
        <v>0</v>
      </c>
      <c r="V42" s="315" t="s">
        <v>463</v>
      </c>
      <c r="W42" s="330" t="str">
        <f t="shared" si="6"/>
        <v/>
      </c>
      <c r="BB42" s="315" t="s">
        <v>340</v>
      </c>
      <c r="BC42" s="315" t="s">
        <v>419</v>
      </c>
      <c r="BD42" s="315" t="s">
        <v>354</v>
      </c>
      <c r="BE42" s="315">
        <v>366</v>
      </c>
      <c r="BF42" s="315" t="s">
        <v>44</v>
      </c>
      <c r="BG42" s="315" t="s">
        <v>418</v>
      </c>
      <c r="BH42" s="315" t="s">
        <v>398</v>
      </c>
    </row>
    <row r="43" spans="1:60" ht="14.4" thickTop="1" thickBot="1" x14ac:dyDescent="0.3">
      <c r="A43" s="233"/>
      <c r="B43" s="234"/>
      <c r="C43" s="234"/>
      <c r="D43" s="227"/>
      <c r="E43" s="224" t="str">
        <f t="shared" si="0"/>
        <v/>
      </c>
      <c r="F43" s="328" t="str">
        <f t="shared" si="2"/>
        <v/>
      </c>
      <c r="G43" s="328" t="str">
        <f t="shared" si="3"/>
        <v/>
      </c>
      <c r="H43" s="275" t="str">
        <f t="shared" si="7"/>
        <v/>
      </c>
      <c r="I43" s="225" t="str">
        <f t="shared" si="4"/>
        <v/>
      </c>
      <c r="J43" s="329" t="e">
        <f t="shared" si="1"/>
        <v>#VALUE!</v>
      </c>
      <c r="K43" s="329">
        <f t="shared" si="5"/>
        <v>0</v>
      </c>
      <c r="V43" s="315" t="s">
        <v>463</v>
      </c>
      <c r="W43" s="330" t="str">
        <f t="shared" si="6"/>
        <v/>
      </c>
      <c r="BB43" s="315" t="s">
        <v>340</v>
      </c>
      <c r="BC43" s="315" t="s">
        <v>419</v>
      </c>
      <c r="BD43" s="315" t="s">
        <v>355</v>
      </c>
      <c r="BE43" s="315">
        <v>416</v>
      </c>
      <c r="BF43" s="315" t="s">
        <v>44</v>
      </c>
      <c r="BG43" s="315" t="s">
        <v>418</v>
      </c>
      <c r="BH43" s="315" t="s">
        <v>398</v>
      </c>
    </row>
    <row r="44" spans="1:60" ht="14.4" thickTop="1" thickBot="1" x14ac:dyDescent="0.3">
      <c r="A44" s="451" t="s">
        <v>107</v>
      </c>
      <c r="B44" s="452"/>
      <c r="C44" s="279"/>
      <c r="D44" s="228">
        <f>SUM(D3:D43)</f>
        <v>0</v>
      </c>
      <c r="E44" s="229"/>
      <c r="F44" s="230"/>
      <c r="G44" s="230"/>
      <c r="H44" s="231">
        <f>SUM(H3:H43)</f>
        <v>0</v>
      </c>
      <c r="I44" s="232">
        <f>SUM(I3:I43)</f>
        <v>0</v>
      </c>
      <c r="J44" s="237" t="s">
        <v>338</v>
      </c>
      <c r="W44" s="330"/>
      <c r="BB44" s="315" t="s">
        <v>340</v>
      </c>
      <c r="BC44" s="315" t="s">
        <v>419</v>
      </c>
      <c r="BD44" s="315" t="s">
        <v>356</v>
      </c>
      <c r="BE44" s="315">
        <v>180</v>
      </c>
      <c r="BF44" s="315" t="s">
        <v>44</v>
      </c>
      <c r="BG44" s="315" t="s">
        <v>418</v>
      </c>
      <c r="BH44" s="315" t="s">
        <v>398</v>
      </c>
    </row>
    <row r="45" spans="1:60" x14ac:dyDescent="0.25">
      <c r="BB45" s="315" t="s">
        <v>340</v>
      </c>
      <c r="BC45" s="315" t="s">
        <v>419</v>
      </c>
      <c r="BD45" s="315" t="s">
        <v>357</v>
      </c>
      <c r="BE45" s="315">
        <v>310</v>
      </c>
      <c r="BF45" s="315" t="s">
        <v>44</v>
      </c>
      <c r="BG45" s="315" t="s">
        <v>418</v>
      </c>
      <c r="BH45" s="315" t="s">
        <v>398</v>
      </c>
    </row>
    <row r="46" spans="1:60" x14ac:dyDescent="0.25">
      <c r="A46" s="336"/>
      <c r="C46" s="408"/>
      <c r="BB46" s="315" t="s">
        <v>340</v>
      </c>
      <c r="BC46" s="315" t="s">
        <v>419</v>
      </c>
      <c r="BD46" s="315" t="s">
        <v>358</v>
      </c>
      <c r="BE46" s="315">
        <v>252</v>
      </c>
      <c r="BF46" s="315" t="s">
        <v>44</v>
      </c>
      <c r="BG46" s="315" t="s">
        <v>418</v>
      </c>
      <c r="BH46" s="315" t="s">
        <v>398</v>
      </c>
    </row>
    <row r="47" spans="1:60" x14ac:dyDescent="0.25">
      <c r="A47" s="336" t="s">
        <v>45</v>
      </c>
      <c r="B47" s="336" t="s">
        <v>45</v>
      </c>
      <c r="C47" s="409"/>
      <c r="BB47" s="315" t="s">
        <v>340</v>
      </c>
      <c r="BC47" s="315" t="s">
        <v>419</v>
      </c>
      <c r="BD47" s="315" t="s">
        <v>359</v>
      </c>
      <c r="BE47" s="315">
        <v>86</v>
      </c>
      <c r="BF47" s="315" t="s">
        <v>44</v>
      </c>
      <c r="BG47" s="315" t="s">
        <v>418</v>
      </c>
      <c r="BH47" s="315" t="s">
        <v>398</v>
      </c>
    </row>
    <row r="48" spans="1:60" x14ac:dyDescent="0.25">
      <c r="A48" s="336" t="s">
        <v>46</v>
      </c>
      <c r="B48" s="337" t="s">
        <v>46</v>
      </c>
      <c r="C48" s="410"/>
      <c r="BB48" s="315" t="s">
        <v>340</v>
      </c>
      <c r="BC48" s="315" t="s">
        <v>419</v>
      </c>
      <c r="BD48" s="315" t="s">
        <v>360</v>
      </c>
      <c r="BE48" s="315">
        <v>180</v>
      </c>
      <c r="BF48" s="315" t="s">
        <v>44</v>
      </c>
      <c r="BG48" s="315" t="s">
        <v>418</v>
      </c>
      <c r="BH48" s="315" t="s">
        <v>398</v>
      </c>
    </row>
    <row r="49" spans="1:60" x14ac:dyDescent="0.25">
      <c r="A49" s="336" t="s">
        <v>44</v>
      </c>
      <c r="B49" s="337" t="s">
        <v>44</v>
      </c>
      <c r="C49" s="410"/>
      <c r="BB49" s="315" t="s">
        <v>340</v>
      </c>
      <c r="BC49" s="315" t="s">
        <v>419</v>
      </c>
      <c r="BD49" s="315" t="s">
        <v>361</v>
      </c>
      <c r="BE49" s="315">
        <v>52</v>
      </c>
      <c r="BF49" s="315" t="s">
        <v>44</v>
      </c>
      <c r="BG49" s="315" t="s">
        <v>418</v>
      </c>
      <c r="BH49" s="315" t="s">
        <v>398</v>
      </c>
    </row>
    <row r="50" spans="1:60" x14ac:dyDescent="0.25">
      <c r="A50" s="336" t="s">
        <v>47</v>
      </c>
      <c r="B50" s="337" t="s">
        <v>47</v>
      </c>
      <c r="C50" s="410"/>
      <c r="BB50" s="315" t="s">
        <v>340</v>
      </c>
      <c r="BC50" s="315" t="s">
        <v>419</v>
      </c>
      <c r="BD50" s="315" t="s">
        <v>362</v>
      </c>
      <c r="BE50" s="315">
        <v>347</v>
      </c>
      <c r="BF50" s="315" t="s">
        <v>44</v>
      </c>
      <c r="BG50" s="315" t="s">
        <v>418</v>
      </c>
      <c r="BH50" s="315" t="s">
        <v>398</v>
      </c>
    </row>
    <row r="51" spans="1:60" x14ac:dyDescent="0.25">
      <c r="A51" s="336"/>
      <c r="B51" s="338"/>
      <c r="C51" s="408"/>
      <c r="BB51" s="315" t="s">
        <v>340</v>
      </c>
      <c r="BC51" s="315" t="s">
        <v>419</v>
      </c>
      <c r="BD51" s="315" t="s">
        <v>363</v>
      </c>
      <c r="BE51" s="315">
        <v>321</v>
      </c>
      <c r="BF51" s="315" t="s">
        <v>44</v>
      </c>
      <c r="BG51" s="315" t="s">
        <v>418</v>
      </c>
      <c r="BH51" s="315" t="s">
        <v>398</v>
      </c>
    </row>
    <row r="52" spans="1:60" x14ac:dyDescent="0.25">
      <c r="A52" s="336"/>
      <c r="C52" s="408"/>
      <c r="BB52" s="315" t="s">
        <v>340</v>
      </c>
      <c r="BC52" s="315" t="s">
        <v>419</v>
      </c>
      <c r="BD52" s="315" t="s">
        <v>364</v>
      </c>
      <c r="BE52" s="315">
        <v>666</v>
      </c>
      <c r="BF52" s="315" t="s">
        <v>44</v>
      </c>
      <c r="BG52" s="315" t="s">
        <v>418</v>
      </c>
      <c r="BH52" s="315" t="s">
        <v>398</v>
      </c>
    </row>
    <row r="53" spans="1:60" x14ac:dyDescent="0.25">
      <c r="A53" s="336"/>
      <c r="C53" s="408"/>
      <c r="BB53" s="315" t="s">
        <v>340</v>
      </c>
      <c r="BC53" s="315" t="s">
        <v>419</v>
      </c>
      <c r="BD53" s="315" t="s">
        <v>365</v>
      </c>
      <c r="BE53" s="315">
        <v>173</v>
      </c>
      <c r="BF53" s="315" t="s">
        <v>44</v>
      </c>
      <c r="BG53" s="315" t="s">
        <v>418</v>
      </c>
      <c r="BH53" s="315" t="s">
        <v>398</v>
      </c>
    </row>
    <row r="54" spans="1:60" x14ac:dyDescent="0.25">
      <c r="A54" s="336"/>
      <c r="C54" s="408"/>
      <c r="BB54" s="315" t="s">
        <v>340</v>
      </c>
      <c r="BC54" s="315" t="s">
        <v>419</v>
      </c>
      <c r="BD54" s="315" t="s">
        <v>366</v>
      </c>
      <c r="BE54" s="315">
        <v>247</v>
      </c>
      <c r="BF54" s="315" t="s">
        <v>44</v>
      </c>
      <c r="BG54" s="315" t="s">
        <v>418</v>
      </c>
      <c r="BH54" s="315" t="s">
        <v>398</v>
      </c>
    </row>
    <row r="55" spans="1:60" x14ac:dyDescent="0.25">
      <c r="A55" s="336"/>
      <c r="BB55" s="315" t="s">
        <v>340</v>
      </c>
      <c r="BC55" s="315" t="s">
        <v>419</v>
      </c>
      <c r="BD55" s="315" t="s">
        <v>367</v>
      </c>
      <c r="BE55" s="315">
        <v>115</v>
      </c>
      <c r="BF55" s="315" t="s">
        <v>44</v>
      </c>
      <c r="BG55" s="315" t="s">
        <v>418</v>
      </c>
      <c r="BH55" s="315" t="s">
        <v>398</v>
      </c>
    </row>
    <row r="56" spans="1:60" x14ac:dyDescent="0.25">
      <c r="BB56" s="315" t="s">
        <v>340</v>
      </c>
      <c r="BC56" s="315" t="s">
        <v>419</v>
      </c>
      <c r="BD56" s="315" t="s">
        <v>368</v>
      </c>
      <c r="BE56" s="315">
        <v>208</v>
      </c>
      <c r="BF56" s="315" t="s">
        <v>44</v>
      </c>
      <c r="BG56" s="315" t="s">
        <v>418</v>
      </c>
      <c r="BH56" s="315" t="s">
        <v>398</v>
      </c>
    </row>
    <row r="57" spans="1:60" x14ac:dyDescent="0.25">
      <c r="BB57" s="315" t="s">
        <v>340</v>
      </c>
      <c r="BC57" s="315" t="s">
        <v>419</v>
      </c>
      <c r="BD57" s="315" t="s">
        <v>369</v>
      </c>
      <c r="BE57" s="315">
        <v>205</v>
      </c>
      <c r="BF57" s="315" t="s">
        <v>44</v>
      </c>
      <c r="BG57" s="315" t="s">
        <v>418</v>
      </c>
      <c r="BH57" s="315" t="s">
        <v>398</v>
      </c>
    </row>
    <row r="58" spans="1:60" x14ac:dyDescent="0.25">
      <c r="BB58" s="315" t="s">
        <v>340</v>
      </c>
      <c r="BC58" s="315" t="s">
        <v>419</v>
      </c>
      <c r="BD58" s="315" t="s">
        <v>370</v>
      </c>
      <c r="BE58" s="315">
        <v>7</v>
      </c>
      <c r="BF58" s="315" t="s">
        <v>44</v>
      </c>
      <c r="BG58" s="315" t="s">
        <v>418</v>
      </c>
      <c r="BH58" s="315" t="s">
        <v>398</v>
      </c>
    </row>
    <row r="59" spans="1:60" x14ac:dyDescent="0.25">
      <c r="BB59" s="315" t="s">
        <v>339</v>
      </c>
      <c r="BC59" s="315" t="s">
        <v>419</v>
      </c>
      <c r="BD59" s="315" t="s">
        <v>312</v>
      </c>
      <c r="BE59" s="315">
        <v>0.57030000000000003</v>
      </c>
      <c r="BF59" s="315" t="s">
        <v>46</v>
      </c>
      <c r="BG59" s="315" t="s">
        <v>332</v>
      </c>
      <c r="BH59" s="332" t="s">
        <v>399</v>
      </c>
    </row>
    <row r="60" spans="1:60" x14ac:dyDescent="0.25">
      <c r="BB60" s="315" t="s">
        <v>339</v>
      </c>
      <c r="BC60" s="315" t="s">
        <v>451</v>
      </c>
      <c r="BD60" s="315" t="s">
        <v>431</v>
      </c>
      <c r="BE60" s="315">
        <v>0.68</v>
      </c>
      <c r="BF60" s="315" t="s">
        <v>47</v>
      </c>
      <c r="BG60" s="315" t="s">
        <v>333</v>
      </c>
      <c r="BH60" s="332" t="s">
        <v>400</v>
      </c>
    </row>
    <row r="61" spans="1:60" x14ac:dyDescent="0.25">
      <c r="BB61" s="315" t="s">
        <v>339</v>
      </c>
      <c r="BC61" s="315" t="s">
        <v>315</v>
      </c>
      <c r="BD61" s="315" t="s">
        <v>432</v>
      </c>
      <c r="BE61" s="315">
        <v>0.71599999999999997</v>
      </c>
      <c r="BF61" s="315" t="s">
        <v>46</v>
      </c>
      <c r="BG61" s="315" t="s">
        <v>336</v>
      </c>
      <c r="BH61" s="315" t="s">
        <v>337</v>
      </c>
    </row>
    <row r="62" spans="1:60" x14ac:dyDescent="0.25">
      <c r="BB62" s="315" t="s">
        <v>339</v>
      </c>
      <c r="BC62" s="315" t="s">
        <v>310</v>
      </c>
      <c r="BD62" s="315" t="s">
        <v>329</v>
      </c>
      <c r="BE62" s="315">
        <v>0.55000000000000004</v>
      </c>
      <c r="BF62" s="315" t="s">
        <v>46</v>
      </c>
      <c r="BG62" s="315" t="s">
        <v>329</v>
      </c>
      <c r="BH62" s="315" t="s">
        <v>330</v>
      </c>
    </row>
    <row r="63" spans="1:60" x14ac:dyDescent="0.25">
      <c r="BB63" s="315" t="s">
        <v>339</v>
      </c>
      <c r="BC63" s="315" t="s">
        <v>421</v>
      </c>
      <c r="BD63" s="315" t="s">
        <v>433</v>
      </c>
      <c r="BE63" s="315">
        <v>0.4168</v>
      </c>
      <c r="BF63" s="315" t="s">
        <v>47</v>
      </c>
      <c r="BG63" s="315" t="s">
        <v>331</v>
      </c>
      <c r="BH63" s="332" t="s">
        <v>401</v>
      </c>
    </row>
    <row r="64" spans="1:60" x14ac:dyDescent="0.25">
      <c r="BB64" s="315" t="s">
        <v>339</v>
      </c>
      <c r="BC64" s="315" t="s">
        <v>314</v>
      </c>
      <c r="BD64" s="315" t="s">
        <v>334</v>
      </c>
      <c r="BE64" s="315">
        <v>0.495</v>
      </c>
      <c r="BF64" s="315" t="s">
        <v>47</v>
      </c>
      <c r="BG64" s="315" t="s">
        <v>334</v>
      </c>
      <c r="BH64" s="315" t="s">
        <v>335</v>
      </c>
    </row>
    <row r="65" spans="54:60" x14ac:dyDescent="0.25">
      <c r="BB65" s="315" t="s">
        <v>372</v>
      </c>
      <c r="BC65" s="315" t="s">
        <v>375</v>
      </c>
      <c r="BD65" s="315" t="s">
        <v>328</v>
      </c>
      <c r="BE65" s="315">
        <v>0.438</v>
      </c>
      <c r="BF65" s="315" t="s">
        <v>46</v>
      </c>
      <c r="BG65" s="315" t="s">
        <v>402</v>
      </c>
      <c r="BH65" s="332" t="s">
        <v>403</v>
      </c>
    </row>
    <row r="66" spans="54:60" x14ac:dyDescent="0.25">
      <c r="BB66" s="315" t="s">
        <v>372</v>
      </c>
      <c r="BC66" s="315" t="s">
        <v>374</v>
      </c>
      <c r="BD66" s="315" t="s">
        <v>383</v>
      </c>
      <c r="BE66" s="315">
        <v>15</v>
      </c>
      <c r="BF66" s="315" t="s">
        <v>44</v>
      </c>
      <c r="BG66" s="315" t="s">
        <v>404</v>
      </c>
      <c r="BH66" s="315" t="s">
        <v>405</v>
      </c>
    </row>
    <row r="67" spans="54:60" x14ac:dyDescent="0.25">
      <c r="BB67" s="315" t="s">
        <v>372</v>
      </c>
      <c r="BC67" s="315" t="s">
        <v>374</v>
      </c>
      <c r="BD67" s="315" t="s">
        <v>384</v>
      </c>
      <c r="BE67" s="315">
        <v>540</v>
      </c>
      <c r="BF67" s="315" t="s">
        <v>44</v>
      </c>
      <c r="BG67" s="315" t="s">
        <v>404</v>
      </c>
      <c r="BH67" s="315" t="s">
        <v>405</v>
      </c>
    </row>
    <row r="68" spans="54:60" x14ac:dyDescent="0.25">
      <c r="BB68" s="315" t="s">
        <v>372</v>
      </c>
      <c r="BC68" s="315" t="s">
        <v>374</v>
      </c>
      <c r="BD68" s="315" t="s">
        <v>385</v>
      </c>
      <c r="BE68" s="315">
        <v>730</v>
      </c>
      <c r="BF68" s="315" t="s">
        <v>44</v>
      </c>
      <c r="BG68" s="315" t="s">
        <v>404</v>
      </c>
      <c r="BH68" s="315" t="s">
        <v>405</v>
      </c>
    </row>
    <row r="69" spans="54:60" x14ac:dyDescent="0.25">
      <c r="BB69" s="315" t="s">
        <v>372</v>
      </c>
      <c r="BC69" s="315" t="s">
        <v>374</v>
      </c>
      <c r="BD69" s="315" t="s">
        <v>386</v>
      </c>
      <c r="BE69" s="315">
        <v>2</v>
      </c>
      <c r="BF69" s="315" t="s">
        <v>44</v>
      </c>
      <c r="BG69" s="315" t="s">
        <v>404</v>
      </c>
      <c r="BH69" s="315" t="s">
        <v>405</v>
      </c>
    </row>
    <row r="70" spans="54:60" x14ac:dyDescent="0.25">
      <c r="BB70" s="315" t="s">
        <v>372</v>
      </c>
      <c r="BC70" s="315" t="s">
        <v>374</v>
      </c>
      <c r="BD70" s="315" t="s">
        <v>387</v>
      </c>
      <c r="BE70" s="315">
        <v>30</v>
      </c>
      <c r="BF70" s="315" t="s">
        <v>44</v>
      </c>
      <c r="BG70" s="315" t="s">
        <v>404</v>
      </c>
      <c r="BH70" s="315" t="s">
        <v>405</v>
      </c>
    </row>
    <row r="71" spans="54:60" x14ac:dyDescent="0.25">
      <c r="BB71" s="315" t="s">
        <v>372</v>
      </c>
      <c r="BC71" s="315" t="s">
        <v>374</v>
      </c>
      <c r="BD71" s="315" t="s">
        <v>388</v>
      </c>
      <c r="BE71" s="315">
        <v>1.7</v>
      </c>
      <c r="BF71" s="315" t="s">
        <v>44</v>
      </c>
      <c r="BG71" s="315" t="s">
        <v>404</v>
      </c>
      <c r="BH71" s="315" t="s">
        <v>405</v>
      </c>
    </row>
    <row r="72" spans="54:60" x14ac:dyDescent="0.25">
      <c r="BB72" s="315" t="s">
        <v>372</v>
      </c>
      <c r="BC72" s="315" t="s">
        <v>374</v>
      </c>
      <c r="BD72" s="315" t="s">
        <v>389</v>
      </c>
      <c r="BE72" s="315">
        <v>300</v>
      </c>
      <c r="BF72" s="315" t="s">
        <v>44</v>
      </c>
      <c r="BG72" s="315" t="s">
        <v>404</v>
      </c>
      <c r="BH72" s="315" t="s">
        <v>405</v>
      </c>
    </row>
    <row r="73" spans="54:60" x14ac:dyDescent="0.25">
      <c r="BB73" s="315" t="s">
        <v>372</v>
      </c>
      <c r="BC73" s="315" t="s">
        <v>374</v>
      </c>
      <c r="BD73" s="315" t="s">
        <v>390</v>
      </c>
      <c r="BE73" s="315">
        <v>690</v>
      </c>
      <c r="BF73" s="315" t="s">
        <v>44</v>
      </c>
      <c r="BG73" s="315" t="s">
        <v>404</v>
      </c>
      <c r="BH73" s="315" t="s">
        <v>405</v>
      </c>
    </row>
    <row r="74" spans="54:60" x14ac:dyDescent="0.25">
      <c r="BB74" s="315" t="s">
        <v>372</v>
      </c>
      <c r="BC74" s="315" t="s">
        <v>374</v>
      </c>
      <c r="BD74" s="315" t="s">
        <v>391</v>
      </c>
      <c r="BE74" s="315">
        <v>300</v>
      </c>
      <c r="BF74" s="315" t="s">
        <v>44</v>
      </c>
      <c r="BG74" s="315" t="s">
        <v>404</v>
      </c>
      <c r="BH74" s="315" t="s">
        <v>405</v>
      </c>
    </row>
    <row r="75" spans="54:60" x14ac:dyDescent="0.25">
      <c r="BB75" s="315" t="s">
        <v>372</v>
      </c>
      <c r="BC75" s="315" t="s">
        <v>374</v>
      </c>
      <c r="BD75" s="315" t="s">
        <v>392</v>
      </c>
      <c r="BE75" s="315">
        <v>17</v>
      </c>
      <c r="BF75" s="315" t="s">
        <v>44</v>
      </c>
      <c r="BG75" s="315" t="s">
        <v>404</v>
      </c>
      <c r="BH75" s="315" t="s">
        <v>405</v>
      </c>
    </row>
    <row r="76" spans="54:60" x14ac:dyDescent="0.25">
      <c r="BB76" s="315" t="s">
        <v>372</v>
      </c>
      <c r="BC76" s="315" t="s">
        <v>374</v>
      </c>
      <c r="BD76" s="315" t="s">
        <v>393</v>
      </c>
      <c r="BE76" s="315">
        <v>80</v>
      </c>
      <c r="BF76" s="315" t="s">
        <v>44</v>
      </c>
      <c r="BG76" s="315" t="s">
        <v>404</v>
      </c>
      <c r="BH76" s="315" t="s">
        <v>405</v>
      </c>
    </row>
    <row r="77" spans="54:60" x14ac:dyDescent="0.25">
      <c r="BB77" s="315" t="s">
        <v>372</v>
      </c>
      <c r="BC77" s="315" t="s">
        <v>374</v>
      </c>
      <c r="BD77" s="315" t="s">
        <v>394</v>
      </c>
      <c r="BE77" s="315">
        <v>170</v>
      </c>
      <c r="BF77" s="315" t="s">
        <v>44</v>
      </c>
      <c r="BG77" s="315" t="s">
        <v>404</v>
      </c>
      <c r="BH77" s="315" t="s">
        <v>405</v>
      </c>
    </row>
    <row r="78" spans="54:60" x14ac:dyDescent="0.25">
      <c r="BB78" s="315" t="s">
        <v>372</v>
      </c>
      <c r="BC78" s="315" t="s">
        <v>374</v>
      </c>
      <c r="BD78" s="315" t="s">
        <v>395</v>
      </c>
      <c r="BE78" s="315">
        <v>840</v>
      </c>
      <c r="BF78" s="315" t="s">
        <v>44</v>
      </c>
      <c r="BG78" s="315" t="s">
        <v>404</v>
      </c>
      <c r="BH78" s="315" t="s">
        <v>405</v>
      </c>
    </row>
    <row r="79" spans="54:60" x14ac:dyDescent="0.25">
      <c r="BB79" s="315" t="s">
        <v>341</v>
      </c>
      <c r="BC79" s="315" t="s">
        <v>379</v>
      </c>
      <c r="BD79" s="315" t="s">
        <v>411</v>
      </c>
      <c r="BE79" s="315">
        <v>0.68</v>
      </c>
      <c r="BF79" s="315" t="s">
        <v>47</v>
      </c>
      <c r="BG79" s="315" t="s">
        <v>424</v>
      </c>
      <c r="BH79" s="315" t="s">
        <v>425</v>
      </c>
    </row>
    <row r="80" spans="54:60" x14ac:dyDescent="0.25">
      <c r="BB80" s="315" t="s">
        <v>341</v>
      </c>
      <c r="BC80" s="315" t="s">
        <v>379</v>
      </c>
      <c r="BD80" s="315" t="s">
        <v>412</v>
      </c>
      <c r="BE80" s="315">
        <v>0.68</v>
      </c>
      <c r="BF80" s="315" t="s">
        <v>47</v>
      </c>
      <c r="BG80" s="315" t="s">
        <v>424</v>
      </c>
      <c r="BH80" s="315" t="s">
        <v>425</v>
      </c>
    </row>
    <row r="81" spans="54:60" x14ac:dyDescent="0.25">
      <c r="BB81" s="315" t="s">
        <v>341</v>
      </c>
      <c r="BC81" s="315" t="s">
        <v>379</v>
      </c>
      <c r="BD81" s="315" t="s">
        <v>413</v>
      </c>
      <c r="BE81" s="315">
        <v>0.79</v>
      </c>
      <c r="BF81" s="315" t="s">
        <v>47</v>
      </c>
      <c r="BG81" s="315" t="s">
        <v>424</v>
      </c>
      <c r="BH81" s="315" t="s">
        <v>425</v>
      </c>
    </row>
    <row r="82" spans="54:60" x14ac:dyDescent="0.25">
      <c r="BB82" s="315" t="s">
        <v>341</v>
      </c>
      <c r="BC82" s="315" t="s">
        <v>379</v>
      </c>
      <c r="BD82" s="315" t="s">
        <v>414</v>
      </c>
      <c r="BE82" s="315">
        <v>0.75</v>
      </c>
      <c r="BF82" s="315" t="s">
        <v>47</v>
      </c>
      <c r="BG82" s="315" t="s">
        <v>424</v>
      </c>
      <c r="BH82" s="315" t="s">
        <v>425</v>
      </c>
    </row>
    <row r="83" spans="54:60" x14ac:dyDescent="0.25">
      <c r="BB83" s="315" t="s">
        <v>341</v>
      </c>
      <c r="BC83" s="315" t="s">
        <v>379</v>
      </c>
      <c r="BD83" s="315" t="s">
        <v>415</v>
      </c>
      <c r="BE83" s="315">
        <v>0.25</v>
      </c>
      <c r="BF83" s="315" t="s">
        <v>47</v>
      </c>
      <c r="BG83" s="315" t="s">
        <v>424</v>
      </c>
      <c r="BH83" s="315" t="s">
        <v>425</v>
      </c>
    </row>
    <row r="84" spans="54:60" x14ac:dyDescent="0.25">
      <c r="BB84" s="315" t="s">
        <v>341</v>
      </c>
      <c r="BC84" s="315" t="s">
        <v>379</v>
      </c>
      <c r="BD84" s="315" t="s">
        <v>416</v>
      </c>
      <c r="BE84" s="315">
        <v>0.53</v>
      </c>
      <c r="BF84" s="315" t="s">
        <v>47</v>
      </c>
      <c r="BG84" s="315" t="s">
        <v>424</v>
      </c>
      <c r="BH84" s="315" t="s">
        <v>425</v>
      </c>
    </row>
    <row r="85" spans="54:60" x14ac:dyDescent="0.25">
      <c r="BB85" s="315" t="s">
        <v>341</v>
      </c>
      <c r="BC85" s="315" t="s">
        <v>379</v>
      </c>
      <c r="BD85" s="315" t="s">
        <v>417</v>
      </c>
      <c r="BE85" s="315">
        <v>0.53</v>
      </c>
      <c r="BF85" s="315" t="s">
        <v>47</v>
      </c>
      <c r="BG85" s="315" t="s">
        <v>424</v>
      </c>
      <c r="BH85" s="315" t="s">
        <v>425</v>
      </c>
    </row>
    <row r="86" spans="54:60" x14ac:dyDescent="0.25">
      <c r="BB86" s="315" t="s">
        <v>340</v>
      </c>
      <c r="BC86" s="315" t="s">
        <v>382</v>
      </c>
      <c r="BD86" s="315" t="s">
        <v>427</v>
      </c>
      <c r="BE86" s="315">
        <v>0.14000000000000001</v>
      </c>
      <c r="BF86" s="315" t="s">
        <v>47</v>
      </c>
      <c r="BG86" s="315" t="s">
        <v>429</v>
      </c>
      <c r="BH86" s="315" t="s">
        <v>430</v>
      </c>
    </row>
    <row r="87" spans="54:60" x14ac:dyDescent="0.25">
      <c r="BB87" s="315" t="s">
        <v>340</v>
      </c>
      <c r="BC87" s="315" t="s">
        <v>382</v>
      </c>
      <c r="BD87" s="315" t="s">
        <v>428</v>
      </c>
      <c r="BE87" s="315">
        <v>0.14299999999999999</v>
      </c>
      <c r="BF87" s="315" t="s">
        <v>47</v>
      </c>
      <c r="BG87" s="315" t="s">
        <v>429</v>
      </c>
      <c r="BH87" s="315" t="s">
        <v>430</v>
      </c>
    </row>
    <row r="88" spans="54:60" x14ac:dyDescent="0.25">
      <c r="BB88" s="315" t="s">
        <v>340</v>
      </c>
      <c r="BC88" s="315" t="s">
        <v>382</v>
      </c>
      <c r="BD88" s="315" t="s">
        <v>426</v>
      </c>
      <c r="BE88" s="315">
        <v>0.14599999999999999</v>
      </c>
      <c r="BF88" s="315" t="s">
        <v>47</v>
      </c>
      <c r="BG88" s="315" t="s">
        <v>429</v>
      </c>
      <c r="BH88" s="315" t="s">
        <v>430</v>
      </c>
    </row>
    <row r="89" spans="54:60" x14ac:dyDescent="0.25">
      <c r="BB89" s="315" t="s">
        <v>340</v>
      </c>
      <c r="BC89" s="315" t="s">
        <v>371</v>
      </c>
      <c r="BD89" s="315" t="s">
        <v>440</v>
      </c>
      <c r="BE89" s="315">
        <v>48</v>
      </c>
      <c r="BF89" s="315" t="s">
        <v>44</v>
      </c>
      <c r="BG89" s="315" t="s">
        <v>437</v>
      </c>
      <c r="BH89" s="332" t="s">
        <v>436</v>
      </c>
    </row>
    <row r="90" spans="54:60" x14ac:dyDescent="0.25">
      <c r="BB90" s="315" t="s">
        <v>316</v>
      </c>
      <c r="BC90" s="315" t="s">
        <v>434</v>
      </c>
      <c r="BD90" s="315" t="s">
        <v>438</v>
      </c>
      <c r="BE90" s="315">
        <v>783</v>
      </c>
      <c r="BF90" s="315" t="s">
        <v>44</v>
      </c>
      <c r="BG90" s="315" t="s">
        <v>437</v>
      </c>
      <c r="BH90" s="332" t="s">
        <v>436</v>
      </c>
    </row>
    <row r="91" spans="54:60" x14ac:dyDescent="0.25">
      <c r="BB91" s="315" t="s">
        <v>339</v>
      </c>
      <c r="BC91" s="315" t="s">
        <v>435</v>
      </c>
      <c r="BD91" s="315" t="s">
        <v>439</v>
      </c>
      <c r="BE91" s="315">
        <v>471</v>
      </c>
      <c r="BF91" s="315" t="s">
        <v>44</v>
      </c>
      <c r="BG91" s="315" t="s">
        <v>437</v>
      </c>
      <c r="BH91" s="332" t="s">
        <v>436</v>
      </c>
    </row>
    <row r="92" spans="54:60" x14ac:dyDescent="0.25">
      <c r="BB92" s="315" t="s">
        <v>339</v>
      </c>
      <c r="BC92" s="315" t="s">
        <v>445</v>
      </c>
      <c r="BD92" s="315" t="s">
        <v>443</v>
      </c>
      <c r="BE92" s="315">
        <v>0.40100000000000002</v>
      </c>
      <c r="BF92" s="315" t="s">
        <v>47</v>
      </c>
      <c r="BG92" s="315" t="s">
        <v>443</v>
      </c>
      <c r="BH92" s="315" t="s">
        <v>444</v>
      </c>
    </row>
    <row r="93" spans="54:60" x14ac:dyDescent="0.25">
      <c r="BB93" s="315" t="s">
        <v>341</v>
      </c>
      <c r="BC93" s="315" t="s">
        <v>452</v>
      </c>
      <c r="BD93" s="315" t="s">
        <v>380</v>
      </c>
      <c r="BE93" s="315">
        <v>0.53700000000000003</v>
      </c>
      <c r="BF93" s="315" t="s">
        <v>46</v>
      </c>
      <c r="BG93" s="315" t="s">
        <v>447</v>
      </c>
      <c r="BH93" s="315" t="s">
        <v>446</v>
      </c>
    </row>
    <row r="94" spans="54:60" x14ac:dyDescent="0.25">
      <c r="BB94" s="315" t="s">
        <v>372</v>
      </c>
      <c r="BC94" s="315" t="s">
        <v>441</v>
      </c>
      <c r="BD94" s="315" t="s">
        <v>448</v>
      </c>
      <c r="BE94" s="315">
        <v>478</v>
      </c>
      <c r="BF94" s="315" t="s">
        <v>44</v>
      </c>
      <c r="BG94" s="315" t="s">
        <v>437</v>
      </c>
      <c r="BH94" s="332" t="s">
        <v>436</v>
      </c>
    </row>
    <row r="95" spans="54:60" x14ac:dyDescent="0.25">
      <c r="BB95" s="315" t="s">
        <v>372</v>
      </c>
      <c r="BC95" s="315" t="s">
        <v>442</v>
      </c>
      <c r="BD95" s="315" t="s">
        <v>449</v>
      </c>
      <c r="BE95" s="315">
        <v>284</v>
      </c>
      <c r="BF95" s="315" t="s">
        <v>44</v>
      </c>
      <c r="BG95" s="315" t="s">
        <v>437</v>
      </c>
      <c r="BH95" s="332" t="s">
        <v>436</v>
      </c>
    </row>
    <row r="96" spans="54:60" x14ac:dyDescent="0.25">
      <c r="BB96" s="315" t="s">
        <v>341</v>
      </c>
      <c r="BC96" s="315" t="s">
        <v>316</v>
      </c>
      <c r="BD96" s="315" t="s">
        <v>319</v>
      </c>
      <c r="BF96" s="315" t="s">
        <v>45</v>
      </c>
    </row>
    <row r="97" spans="54:60" x14ac:dyDescent="0.25">
      <c r="BB97" s="315" t="s">
        <v>341</v>
      </c>
      <c r="BC97" s="315" t="s">
        <v>316</v>
      </c>
      <c r="BD97" s="315" t="s">
        <v>320</v>
      </c>
      <c r="BF97" s="315" t="s">
        <v>46</v>
      </c>
    </row>
    <row r="98" spans="54:60" x14ac:dyDescent="0.25">
      <c r="BB98" s="315" t="s">
        <v>341</v>
      </c>
      <c r="BC98" s="315" t="s">
        <v>316</v>
      </c>
      <c r="BD98" s="315" t="s">
        <v>321</v>
      </c>
      <c r="BF98" s="315" t="s">
        <v>44</v>
      </c>
    </row>
    <row r="99" spans="54:60" x14ac:dyDescent="0.25">
      <c r="BB99" s="315" t="s">
        <v>341</v>
      </c>
      <c r="BC99" s="315" t="s">
        <v>316</v>
      </c>
      <c r="BD99" s="315" t="s">
        <v>322</v>
      </c>
      <c r="BF99" s="315" t="s">
        <v>47</v>
      </c>
    </row>
    <row r="100" spans="54:60" x14ac:dyDescent="0.25">
      <c r="BB100" s="315" t="s">
        <v>341</v>
      </c>
      <c r="BC100" s="315" t="s">
        <v>381</v>
      </c>
      <c r="BD100" s="315" t="s">
        <v>471</v>
      </c>
      <c r="BE100" s="315">
        <v>574</v>
      </c>
      <c r="BF100" s="315" t="s">
        <v>44</v>
      </c>
      <c r="BG100" s="315" t="s">
        <v>437</v>
      </c>
      <c r="BH100" s="332" t="s">
        <v>436</v>
      </c>
    </row>
    <row r="101" spans="54:60" x14ac:dyDescent="0.25">
      <c r="BB101" s="315" t="s">
        <v>339</v>
      </c>
      <c r="BC101" s="315" t="s">
        <v>469</v>
      </c>
      <c r="BD101" s="315" t="s">
        <v>470</v>
      </c>
      <c r="BE101" s="315">
        <v>592</v>
      </c>
      <c r="BF101" s="315" t="s">
        <v>44</v>
      </c>
      <c r="BG101" s="315" t="s">
        <v>437</v>
      </c>
      <c r="BH101" s="332" t="s">
        <v>436</v>
      </c>
    </row>
  </sheetData>
  <sheetProtection algorithmName="SHA-512" hashValue="joby6YJcTekU0HxmPar24+5R3ofcf5ZX60uh1DuQ5iRp+BtsdOk5yb9LK1g1iTuEXFcnPR21DWPBpZhT/HSnuw==" saltValue="a6dc5xgPeETyJxo6H35DYQ==" spinCount="100000" sheet="1" objects="1" scenarios="1"/>
  <mergeCells count="10">
    <mergeCell ref="AV1:AY1"/>
    <mergeCell ref="A1:I1"/>
    <mergeCell ref="A44:B44"/>
    <mergeCell ref="L1:N1"/>
    <mergeCell ref="M2:N2"/>
    <mergeCell ref="Y1:Y2"/>
    <mergeCell ref="Z1:AC1"/>
    <mergeCell ref="AF1:AH1"/>
    <mergeCell ref="AI1:AK1"/>
    <mergeCell ref="AL1:AU1"/>
  </mergeCells>
  <conditionalFormatting sqref="M2:N2">
    <cfRule type="cellIs" dxfId="23" priority="2" operator="equal">
      <formula>"Please input all emissions factors"</formula>
    </cfRule>
  </conditionalFormatting>
  <conditionalFormatting sqref="L1:L21 L23:L1048576 V3:V44">
    <cfRule type="cellIs" dxfId="22" priority="1" operator="equal">
      <formula>"----"</formula>
    </cfRule>
  </conditionalFormatting>
  <dataValidations count="5">
    <dataValidation type="list" allowBlank="1" showInputMessage="1" showErrorMessage="1" promptTitle="Please select the region " sqref="A3:A43" xr:uid="{38B24743-00CE-426F-BB99-52416637C553}">
      <formula1>Continent</formula1>
    </dataValidation>
    <dataValidation type="list" allowBlank="1" showInputMessage="1" showErrorMessage="1" promptTitle="Please select the region " sqref="B3" xr:uid="{10CA31F0-CFF9-479B-A8AF-448F1275A9B6}">
      <formula1>INDIRECT($A$3)</formula1>
    </dataValidation>
    <dataValidation type="list" allowBlank="1" showInputMessage="1" showErrorMessage="1" promptTitle="Please select the region " sqref="B4:B43" xr:uid="{F6EF4DC1-DBDD-44B1-88C8-8D9C2AA05981}">
      <formula1>INDIRECT($A4)</formula1>
    </dataValidation>
    <dataValidation type="list" allowBlank="1" showInputMessage="1" showErrorMessage="1" promptTitle="Please select the region " sqref="C3:C43" xr:uid="{51D1E47B-B742-43B7-9519-3D7EB5DCD463}">
      <formula1>INDIRECT($B3)</formula1>
    </dataValidation>
    <dataValidation type="list" allowBlank="1" showInputMessage="1" showErrorMessage="1" sqref="E3:E43" xr:uid="{76184D33-AE67-4859-B8F3-2125337DBC5F}">
      <formula1>$V3:$W3</formula1>
    </dataValidation>
  </dataValidations>
  <hyperlinks>
    <hyperlink ref="BH59" r:id="rId1" display="https://www.mee.gov.cn/" xr:uid="{B47F7F47-C4DB-4653-8EA3-327CFA65B646}"/>
    <hyperlink ref="BH60" r:id="rId2" xr:uid="{29DAAED2-B839-493C-BB85-1387003CDB5E}"/>
    <hyperlink ref="BH63" r:id="rId3" xr:uid="{B7CF855B-C819-4B96-BA08-337F1C03B66E}"/>
    <hyperlink ref="BH65" r:id="rId4" xr:uid="{6D818193-8D9E-4007-A101-76B3D15AF334}"/>
    <hyperlink ref="BH3" r:id="rId5" xr:uid="{1787730D-81E8-4185-99F6-F5A2495B2BCC}"/>
    <hyperlink ref="BH4" r:id="rId6" xr:uid="{CCB0BD6E-66D0-4ACA-8ADA-40111D5F4B7F}"/>
    <hyperlink ref="BH5" r:id="rId7" xr:uid="{6B154ED8-E640-43DE-A479-F4EBA6CA196C}"/>
    <hyperlink ref="BH6" r:id="rId8" xr:uid="{7FE465F0-A23D-4B2A-B5A6-28D4FB452EDD}"/>
    <hyperlink ref="BH7" r:id="rId9" xr:uid="{12F69EE3-E85F-4B6A-B93B-3E84C90E740D}"/>
    <hyperlink ref="BH8" r:id="rId10" xr:uid="{DB4ABC0B-749E-46C4-9B5B-5BDC447296A1}"/>
    <hyperlink ref="BH9" r:id="rId11" xr:uid="{F913D4B7-1809-4C54-9FE3-2B0A285FE14A}"/>
    <hyperlink ref="BH10" r:id="rId12" xr:uid="{5043A2DA-C1B9-47B4-A477-4C85D8AA42AF}"/>
    <hyperlink ref="BH11" r:id="rId13" xr:uid="{604AC25C-B3D9-475D-AB67-5E24686E42FF}"/>
    <hyperlink ref="BH12" r:id="rId14" xr:uid="{D0E58A6D-8313-4E04-8E79-1968F9769024}"/>
    <hyperlink ref="BH13" r:id="rId15" xr:uid="{94B0321F-F1E1-402F-B19F-C4F06645BA73}"/>
    <hyperlink ref="BH14" r:id="rId16" xr:uid="{94B252B0-7D1E-453C-AC1D-6AF7A7AB0DC6}"/>
    <hyperlink ref="BH15" r:id="rId17" xr:uid="{9C2D6E8D-5307-4C15-8811-12B265C35F25}"/>
    <hyperlink ref="BH16" r:id="rId18" xr:uid="{89BBBF9A-F27D-4720-8B79-66893AADE1D3}"/>
    <hyperlink ref="BH17" r:id="rId19" xr:uid="{5F9200F2-6BDA-4FF6-889F-E7682F3A887A}"/>
    <hyperlink ref="BH18" r:id="rId20" xr:uid="{31433114-DF32-418C-8CD8-67B9FA879ACC}"/>
    <hyperlink ref="BH19" r:id="rId21" xr:uid="{892983E2-F701-4DA6-B8BD-E00D803AC722}"/>
    <hyperlink ref="BH20" r:id="rId22" xr:uid="{11E4265E-C02E-4A91-B50C-04F078A73C86}"/>
    <hyperlink ref="BH21" r:id="rId23" xr:uid="{ABB74BE1-E39F-410C-B43D-60F685A30175}"/>
    <hyperlink ref="BH22" r:id="rId24" xr:uid="{4B2FFACA-E4B7-4EA1-86CC-8F5D5B069840}"/>
    <hyperlink ref="BH23" r:id="rId25" xr:uid="{46AE1590-E18D-4115-8C0D-08A6B70F81AB}"/>
    <hyperlink ref="BH24" r:id="rId26" xr:uid="{9D62A95B-174F-4223-B334-F363C2B5069E}"/>
    <hyperlink ref="BH25" r:id="rId27" xr:uid="{6281842A-ECF4-45F5-A162-700C4B3186F5}"/>
    <hyperlink ref="BH26" r:id="rId28" xr:uid="{3681BE56-1FAF-4F35-A41B-4297A982FF14}"/>
    <hyperlink ref="BH27" r:id="rId29" xr:uid="{26D38973-1E12-40E7-A070-5D8DD4CB21C8}"/>
    <hyperlink ref="BH28" r:id="rId30" xr:uid="{9E8CF89C-6B6C-48DA-8F0F-DCE2584DBA41}"/>
    <hyperlink ref="BH29" r:id="rId31" xr:uid="{3B8E7F66-7B5C-4F24-9D76-4C1C21DB284E}"/>
    <hyperlink ref="BH30" r:id="rId32" xr:uid="{847773C6-8DC2-42C5-8AAB-664F7C7C9B87}"/>
    <hyperlink ref="BH89" r:id="rId33" xr:uid="{44550FE7-9BFC-4464-A519-FA536BB08356}"/>
    <hyperlink ref="BH90" r:id="rId34" xr:uid="{B511C65D-C13F-4AE8-97E1-8E0C7939DD37}"/>
    <hyperlink ref="BH91" r:id="rId35" xr:uid="{5B117B9C-E1C2-417C-8914-ABD5D831784E}"/>
    <hyperlink ref="BH94" r:id="rId36" xr:uid="{377E250B-694E-4A52-9818-E43B0A213ABE}"/>
    <hyperlink ref="BH95" r:id="rId37" xr:uid="{9E6C01E2-423E-4EE4-913F-1B39DB74BC6F}"/>
    <hyperlink ref="BH100" r:id="rId38" xr:uid="{8B1EF301-8CA2-4486-AA8B-48F47E5E97E3}"/>
    <hyperlink ref="BH101" r:id="rId39" xr:uid="{B22FAFE5-6B14-4BBD-B2B5-AD50D0A15D91}"/>
  </hyperlinks>
  <pageMargins left="0.7" right="0.7" top="0.75" bottom="0.75" header="0.3" footer="0.3"/>
  <pageSetup orientation="portrait" horizontalDpi="300" verticalDpi="300" r:id="rId40"/>
  <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243-65CC-4B09-942F-6A6EF6E63135}">
  <dimension ref="G1:O31"/>
  <sheetViews>
    <sheetView workbookViewId="0">
      <selection activeCell="O1" sqref="O1:O8"/>
    </sheetView>
  </sheetViews>
  <sheetFormatPr defaultRowHeight="13.2" x14ac:dyDescent="0.25"/>
  <sheetData>
    <row r="1" spans="7:15" ht="13.8" x14ac:dyDescent="0.25">
      <c r="G1" s="180"/>
      <c r="H1" s="181"/>
      <c r="I1" s="182" t="s">
        <v>242</v>
      </c>
      <c r="J1" s="183"/>
      <c r="K1" s="184"/>
      <c r="M1" t="s">
        <v>309</v>
      </c>
      <c r="N1" s="215">
        <v>0.435</v>
      </c>
      <c r="O1" s="219" t="s">
        <v>317</v>
      </c>
    </row>
    <row r="2" spans="7:15" ht="28.8" x14ac:dyDescent="0.25">
      <c r="G2" s="185" t="s">
        <v>243</v>
      </c>
      <c r="H2" s="186" t="s">
        <v>244</v>
      </c>
      <c r="I2" s="187" t="s">
        <v>245</v>
      </c>
      <c r="J2" s="188" t="s">
        <v>246</v>
      </c>
      <c r="K2" s="189" t="s">
        <v>247</v>
      </c>
      <c r="M2" t="s">
        <v>310</v>
      </c>
      <c r="N2" s="217">
        <v>0.55000000000000004</v>
      </c>
      <c r="O2" s="219" t="s">
        <v>317</v>
      </c>
    </row>
    <row r="3" spans="7:15" ht="27" thickBot="1" x14ac:dyDescent="0.3">
      <c r="G3" s="190"/>
      <c r="H3" s="191"/>
      <c r="I3" s="192" t="s">
        <v>248</v>
      </c>
      <c r="J3" s="193" t="s">
        <v>248</v>
      </c>
      <c r="K3" s="194" t="s">
        <v>248</v>
      </c>
      <c r="M3" t="s">
        <v>311</v>
      </c>
      <c r="N3" s="218">
        <v>0.4168</v>
      </c>
      <c r="O3" s="220" t="s">
        <v>318</v>
      </c>
    </row>
    <row r="4" spans="7:15" ht="13.8" x14ac:dyDescent="0.25">
      <c r="G4" s="195" t="s">
        <v>249</v>
      </c>
      <c r="H4" s="196" t="s">
        <v>250</v>
      </c>
      <c r="I4" s="201">
        <v>1067.7</v>
      </c>
      <c r="J4" s="202">
        <v>9.0999999999999998E-2</v>
      </c>
      <c r="K4" s="203">
        <v>1.2E-2</v>
      </c>
      <c r="M4" t="s">
        <v>312</v>
      </c>
      <c r="N4" s="215">
        <v>0.57030000000000003</v>
      </c>
      <c r="O4" s="219" t="s">
        <v>317</v>
      </c>
    </row>
    <row r="5" spans="7:15" ht="13.8" x14ac:dyDescent="0.25">
      <c r="G5" s="197" t="s">
        <v>251</v>
      </c>
      <c r="H5" s="198" t="s">
        <v>252</v>
      </c>
      <c r="I5" s="204">
        <v>485.2</v>
      </c>
      <c r="J5" s="205">
        <v>2.5000000000000001E-2</v>
      </c>
      <c r="K5" s="206">
        <v>4.0000000000000001E-3</v>
      </c>
      <c r="M5" t="s">
        <v>313</v>
      </c>
      <c r="N5" s="216">
        <v>0.68</v>
      </c>
      <c r="O5" s="219" t="s">
        <v>318</v>
      </c>
    </row>
    <row r="6" spans="7:15" ht="13.8" x14ac:dyDescent="0.25">
      <c r="G6" s="197" t="s">
        <v>253</v>
      </c>
      <c r="H6" s="198" t="s">
        <v>254</v>
      </c>
      <c r="I6" s="204">
        <v>819.7</v>
      </c>
      <c r="J6" s="205">
        <v>5.1999999999999998E-2</v>
      </c>
      <c r="K6" s="206">
        <v>7.0000000000000001E-3</v>
      </c>
      <c r="M6" t="s">
        <v>314</v>
      </c>
      <c r="N6" s="215">
        <v>0.495</v>
      </c>
      <c r="O6" s="219" t="s">
        <v>318</v>
      </c>
    </row>
    <row r="7" spans="7:15" ht="13.8" x14ac:dyDescent="0.25">
      <c r="G7" s="197" t="s">
        <v>255</v>
      </c>
      <c r="H7" s="198" t="s">
        <v>256</v>
      </c>
      <c r="I7" s="204">
        <v>531.70000000000005</v>
      </c>
      <c r="J7" s="205">
        <v>3.1E-2</v>
      </c>
      <c r="K7" s="206">
        <v>4.0000000000000001E-3</v>
      </c>
      <c r="M7" t="s">
        <v>315</v>
      </c>
      <c r="N7" s="215">
        <v>0.71499999999999997</v>
      </c>
      <c r="O7" s="219" t="s">
        <v>317</v>
      </c>
    </row>
    <row r="8" spans="7:15" x14ac:dyDescent="0.25">
      <c r="G8" s="197" t="s">
        <v>257</v>
      </c>
      <c r="H8" s="198" t="s">
        <v>258</v>
      </c>
      <c r="I8" s="204">
        <v>813.6</v>
      </c>
      <c r="J8" s="205">
        <v>5.3999999999999999E-2</v>
      </c>
      <c r="K8" s="206">
        <v>8.0000000000000002E-3</v>
      </c>
    </row>
    <row r="9" spans="7:15" x14ac:dyDescent="0.25">
      <c r="G9" s="197" t="s">
        <v>259</v>
      </c>
      <c r="H9" s="198" t="s">
        <v>260</v>
      </c>
      <c r="I9" s="204">
        <v>832.9</v>
      </c>
      <c r="J9" s="205">
        <v>5.2999999999999999E-2</v>
      </c>
      <c r="K9" s="206">
        <v>7.0000000000000001E-3</v>
      </c>
    </row>
    <row r="10" spans="7:15" x14ac:dyDescent="0.25">
      <c r="G10" s="197" t="s">
        <v>261</v>
      </c>
      <c r="H10" s="198" t="s">
        <v>262</v>
      </c>
      <c r="I10" s="204">
        <v>1134.4000000000001</v>
      </c>
      <c r="J10" s="205">
        <v>0.13500000000000001</v>
      </c>
      <c r="K10" s="206">
        <v>2.1000000000000001E-2</v>
      </c>
    </row>
    <row r="11" spans="7:15" x14ac:dyDescent="0.25">
      <c r="G11" s="197" t="s">
        <v>263</v>
      </c>
      <c r="H11" s="198" t="s">
        <v>264</v>
      </c>
      <c r="I11" s="204">
        <v>1633.1</v>
      </c>
      <c r="J11" s="205">
        <v>0.17599999999999999</v>
      </c>
      <c r="K11" s="206">
        <v>2.7E-2</v>
      </c>
    </row>
    <row r="12" spans="7:15" x14ac:dyDescent="0.25">
      <c r="G12" s="197" t="s">
        <v>265</v>
      </c>
      <c r="H12" s="198" t="s">
        <v>266</v>
      </c>
      <c r="I12" s="204">
        <v>1582.1</v>
      </c>
      <c r="J12" s="205">
        <v>0.14799999999999999</v>
      </c>
      <c r="K12" s="206">
        <v>2.1999999999999999E-2</v>
      </c>
    </row>
    <row r="13" spans="7:15" x14ac:dyDescent="0.25">
      <c r="G13" s="197" t="s">
        <v>267</v>
      </c>
      <c r="H13" s="198" t="s">
        <v>268</v>
      </c>
      <c r="I13" s="204">
        <v>995.8</v>
      </c>
      <c r="J13" s="205">
        <v>0.107</v>
      </c>
      <c r="K13" s="206">
        <v>1.4999999999999999E-2</v>
      </c>
    </row>
    <row r="14" spans="7:15" x14ac:dyDescent="0.25">
      <c r="G14" s="197" t="s">
        <v>269</v>
      </c>
      <c r="H14" s="198" t="s">
        <v>270</v>
      </c>
      <c r="I14" s="204">
        <v>539.4</v>
      </c>
      <c r="J14" s="205">
        <v>7.1999999999999995E-2</v>
      </c>
      <c r="K14" s="206">
        <v>8.9999999999999993E-3</v>
      </c>
    </row>
    <row r="15" spans="7:15" x14ac:dyDescent="0.25">
      <c r="G15" s="197" t="s">
        <v>271</v>
      </c>
      <c r="H15" s="198" t="s">
        <v>272</v>
      </c>
      <c r="I15" s="204">
        <v>634.6</v>
      </c>
      <c r="J15" s="205">
        <v>5.8000000000000003E-2</v>
      </c>
      <c r="K15" s="206">
        <v>8.0000000000000002E-3</v>
      </c>
    </row>
    <row r="16" spans="7:15" x14ac:dyDescent="0.25">
      <c r="G16" s="197" t="s">
        <v>273</v>
      </c>
      <c r="H16" s="198" t="s">
        <v>274</v>
      </c>
      <c r="I16" s="204">
        <v>816.8</v>
      </c>
      <c r="J16" s="205">
        <v>1.9E-2</v>
      </c>
      <c r="K16" s="206">
        <v>2E-3</v>
      </c>
    </row>
    <row r="17" spans="7:11" x14ac:dyDescent="0.25">
      <c r="G17" s="197" t="s">
        <v>275</v>
      </c>
      <c r="H17" s="198" t="s">
        <v>276</v>
      </c>
      <c r="I17" s="204">
        <v>1210.9000000000001</v>
      </c>
      <c r="J17" s="205">
        <v>0.126</v>
      </c>
      <c r="K17" s="206">
        <v>1.6E-2</v>
      </c>
    </row>
    <row r="18" spans="7:11" x14ac:dyDescent="0.25">
      <c r="G18" s="197" t="s">
        <v>277</v>
      </c>
      <c r="H18" s="198" t="s">
        <v>278</v>
      </c>
      <c r="I18" s="204">
        <v>233.1</v>
      </c>
      <c r="J18" s="205">
        <v>1.4999999999999999E-2</v>
      </c>
      <c r="K18" s="206">
        <v>2E-3</v>
      </c>
    </row>
    <row r="19" spans="7:11" x14ac:dyDescent="0.25">
      <c r="G19" s="197" t="s">
        <v>279</v>
      </c>
      <c r="H19" s="198" t="s">
        <v>280</v>
      </c>
      <c r="I19" s="204">
        <v>1558</v>
      </c>
      <c r="J19" s="205">
        <v>8.1000000000000003E-2</v>
      </c>
      <c r="K19" s="206">
        <v>1.2999999999999999E-2</v>
      </c>
    </row>
    <row r="20" spans="7:11" x14ac:dyDescent="0.25">
      <c r="G20" s="197" t="s">
        <v>281</v>
      </c>
      <c r="H20" s="198" t="s">
        <v>282</v>
      </c>
      <c r="I20" s="204">
        <v>672.8</v>
      </c>
      <c r="J20" s="205">
        <v>4.9000000000000002E-2</v>
      </c>
      <c r="K20" s="206">
        <v>7.0000000000000001E-3</v>
      </c>
    </row>
    <row r="21" spans="7:11" x14ac:dyDescent="0.25">
      <c r="G21" s="197" t="s">
        <v>283</v>
      </c>
      <c r="H21" s="198" t="s">
        <v>284</v>
      </c>
      <c r="I21" s="204">
        <v>1214.0999999999999</v>
      </c>
      <c r="J21" s="205">
        <v>0.115</v>
      </c>
      <c r="K21" s="206">
        <v>1.6E-2</v>
      </c>
    </row>
    <row r="22" spans="7:11" x14ac:dyDescent="0.25">
      <c r="G22" s="197" t="s">
        <v>285</v>
      </c>
      <c r="H22" s="198" t="s">
        <v>286</v>
      </c>
      <c r="I22" s="204">
        <v>1046.0999999999999</v>
      </c>
      <c r="J22" s="205">
        <v>9.5000000000000001E-2</v>
      </c>
      <c r="K22" s="206">
        <v>1.4E-2</v>
      </c>
    </row>
    <row r="23" spans="7:11" x14ac:dyDescent="0.25">
      <c r="G23" s="197" t="s">
        <v>287</v>
      </c>
      <c r="H23" s="198" t="s">
        <v>288</v>
      </c>
      <c r="I23" s="204">
        <v>1158.9000000000001</v>
      </c>
      <c r="J23" s="205">
        <v>0.109</v>
      </c>
      <c r="K23" s="206">
        <v>1.6E-2</v>
      </c>
    </row>
    <row r="24" spans="7:11" x14ac:dyDescent="0.25">
      <c r="G24" s="197" t="s">
        <v>289</v>
      </c>
      <c r="H24" s="198" t="s">
        <v>290</v>
      </c>
      <c r="I24" s="204">
        <v>991.7</v>
      </c>
      <c r="J24" s="205">
        <v>0.108</v>
      </c>
      <c r="K24" s="206">
        <v>1.6E-2</v>
      </c>
    </row>
    <row r="25" spans="7:11" x14ac:dyDescent="0.25">
      <c r="G25" s="197" t="s">
        <v>291</v>
      </c>
      <c r="H25" s="198" t="s">
        <v>292</v>
      </c>
      <c r="I25" s="204">
        <v>1031.5999999999999</v>
      </c>
      <c r="J25" s="205">
        <v>0.08</v>
      </c>
      <c r="K25" s="206">
        <v>1.2E-2</v>
      </c>
    </row>
    <row r="26" spans="7:11" x14ac:dyDescent="0.25">
      <c r="G26" s="197" t="s">
        <v>293</v>
      </c>
      <c r="H26" s="198" t="s">
        <v>294</v>
      </c>
      <c r="I26" s="204">
        <v>772.7</v>
      </c>
      <c r="J26" s="205">
        <v>0.04</v>
      </c>
      <c r="K26" s="206">
        <v>6.0000000000000001E-3</v>
      </c>
    </row>
    <row r="27" spans="7:11" x14ac:dyDescent="0.25">
      <c r="G27" s="197" t="s">
        <v>295</v>
      </c>
      <c r="H27" s="198" t="s">
        <v>296</v>
      </c>
      <c r="I27" s="204">
        <v>1543</v>
      </c>
      <c r="J27" s="205">
        <v>0.17100000000000001</v>
      </c>
      <c r="K27" s="206">
        <v>2.5000000000000001E-2</v>
      </c>
    </row>
    <row r="28" spans="7:11" x14ac:dyDescent="0.25">
      <c r="G28" s="197" t="s">
        <v>297</v>
      </c>
      <c r="H28" s="198" t="s">
        <v>298</v>
      </c>
      <c r="I28" s="204">
        <v>891.9</v>
      </c>
      <c r="J28" s="205">
        <v>6.7000000000000004E-2</v>
      </c>
      <c r="K28" s="206">
        <v>0.01</v>
      </c>
    </row>
    <row r="29" spans="7:11" x14ac:dyDescent="0.25">
      <c r="G29" s="197" t="s">
        <v>299</v>
      </c>
      <c r="H29" s="198" t="s">
        <v>300</v>
      </c>
      <c r="I29" s="204">
        <v>931.6</v>
      </c>
      <c r="J29" s="205">
        <v>8.6999999999999994E-2</v>
      </c>
      <c r="K29" s="206">
        <v>1.2999999999999999E-2</v>
      </c>
    </row>
    <row r="30" spans="7:11" x14ac:dyDescent="0.25">
      <c r="G30" s="197" t="s">
        <v>301</v>
      </c>
      <c r="H30" s="198" t="s">
        <v>302</v>
      </c>
      <c r="I30" s="204">
        <v>639.70000000000005</v>
      </c>
      <c r="J30" s="205">
        <v>5.1999999999999998E-2</v>
      </c>
      <c r="K30" s="206">
        <v>7.0000000000000001E-3</v>
      </c>
    </row>
    <row r="31" spans="7:11" ht="13.8" thickBot="1" x14ac:dyDescent="0.3">
      <c r="G31" s="199" t="s">
        <v>303</v>
      </c>
      <c r="H31" s="200" t="s">
        <v>303</v>
      </c>
      <c r="I31" s="207">
        <v>852.3</v>
      </c>
      <c r="J31" s="208">
        <v>7.0999999999999994E-2</v>
      </c>
      <c r="K31" s="209">
        <v>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F4DB-8B1A-47B7-802D-EA3013D5002B}">
  <dimension ref="A1:H7"/>
  <sheetViews>
    <sheetView topLeftCell="D1" zoomScale="85" zoomScaleNormal="85" workbookViewId="0">
      <selection activeCell="H6" sqref="H6"/>
    </sheetView>
  </sheetViews>
  <sheetFormatPr defaultColWidth="8.77734375" defaultRowHeight="13.2" x14ac:dyDescent="0.25"/>
  <cols>
    <col min="1" max="1" width="36.5546875" style="152" customWidth="1"/>
    <col min="2" max="2" width="13.21875" style="152" customWidth="1"/>
    <col min="3" max="3" width="4.5546875" style="152" customWidth="1"/>
    <col min="4" max="4" width="40.21875" style="152" customWidth="1"/>
    <col min="5" max="5" width="12" style="152" customWidth="1"/>
    <col min="6" max="6" width="17.21875" style="152" customWidth="1"/>
    <col min="7" max="7" width="22.5546875" style="152" customWidth="1"/>
    <col min="8" max="8" width="46.77734375" style="152" customWidth="1"/>
    <col min="9" max="16384" width="8.77734375" style="152"/>
  </cols>
  <sheetData>
    <row r="1" spans="1:8" ht="55.05" customHeight="1" x14ac:dyDescent="0.35">
      <c r="A1" s="473" t="s">
        <v>489</v>
      </c>
      <c r="B1" s="474"/>
      <c r="C1" s="474"/>
      <c r="D1" s="474"/>
      <c r="E1" s="474"/>
      <c r="F1" s="474"/>
      <c r="G1" s="474"/>
      <c r="H1" s="474"/>
    </row>
    <row r="2" spans="1:8" ht="38.4" x14ac:dyDescent="0.25">
      <c r="A2" s="470" t="s">
        <v>181</v>
      </c>
      <c r="B2" s="471"/>
      <c r="D2" s="472" t="s">
        <v>227</v>
      </c>
      <c r="E2" s="472"/>
      <c r="F2" s="472"/>
      <c r="G2" s="104" t="s">
        <v>155</v>
      </c>
      <c r="H2" s="105" t="s">
        <v>93</v>
      </c>
    </row>
    <row r="3" spans="1:8" ht="47.55" customHeight="1" x14ac:dyDescent="0.25">
      <c r="A3" s="98" t="s">
        <v>83</v>
      </c>
      <c r="B3" s="261" cm="1">
        <f t="array" ref="B3:B5">'Env Template 环境模板'!R25:R27</f>
        <v>0</v>
      </c>
      <c r="C3" s="153"/>
      <c r="D3" s="100" t="s">
        <v>153</v>
      </c>
      <c r="E3" s="114" t="s">
        <v>86</v>
      </c>
      <c r="F3" s="102"/>
      <c r="G3" s="97"/>
      <c r="H3" s="475" t="s">
        <v>466</v>
      </c>
    </row>
    <row r="4" spans="1:8" ht="41.4" x14ac:dyDescent="0.25">
      <c r="A4" s="98" t="s">
        <v>84</v>
      </c>
      <c r="B4" s="261">
        <v>0</v>
      </c>
      <c r="C4" s="153"/>
      <c r="D4" s="100" t="s">
        <v>154</v>
      </c>
      <c r="E4" s="114" t="s">
        <v>86</v>
      </c>
      <c r="F4" s="102"/>
      <c r="G4" s="97"/>
      <c r="H4" s="476"/>
    </row>
    <row r="5" spans="1:8" ht="72" customHeight="1" x14ac:dyDescent="0.25">
      <c r="A5" s="98" t="s">
        <v>85</v>
      </c>
      <c r="B5" s="261">
        <v>0</v>
      </c>
      <c r="C5" s="153"/>
      <c r="D5" s="103" t="s">
        <v>152</v>
      </c>
      <c r="E5" s="98" t="s">
        <v>89</v>
      </c>
      <c r="F5" s="339" t="str">
        <f>IFERROR((F3/F4)*B5,"")</f>
        <v/>
      </c>
      <c r="G5" s="413" t="s">
        <v>490</v>
      </c>
      <c r="H5" s="99" t="s">
        <v>495</v>
      </c>
    </row>
    <row r="7" spans="1:8" ht="28.05" customHeight="1" x14ac:dyDescent="0.25"/>
  </sheetData>
  <sheetProtection algorithmName="SHA-512" hashValue="G6sOC+fEFnIxb6Ytpb5q0SZ6LcZZF9KBYfqyIsggTUnBkqUfQjDfb+ltVQQlIZh8LZ8/cUL9p6UbylHmZU1QaQ==" saltValue="ygk9Sd8uLeEQRH4O3UWbFw==" spinCount="100000" sheet="1" objects="1" scenarios="1"/>
  <mergeCells count="4">
    <mergeCell ref="A2:B2"/>
    <mergeCell ref="D2:F2"/>
    <mergeCell ref="A1:H1"/>
    <mergeCell ref="H3: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9ABF-BEE4-44FC-8047-EB72374A44F0}">
  <dimension ref="A1:Q27"/>
  <sheetViews>
    <sheetView tabSelected="1" zoomScale="55" zoomScaleNormal="55" workbookViewId="0">
      <selection activeCell="I28" sqref="I28"/>
    </sheetView>
  </sheetViews>
  <sheetFormatPr defaultColWidth="8.77734375" defaultRowHeight="13.2" x14ac:dyDescent="0.25"/>
  <cols>
    <col min="1" max="1" width="8" style="152" customWidth="1"/>
    <col min="2" max="2" width="13.88671875" style="152" customWidth="1"/>
    <col min="3" max="3" width="5.21875" style="152" customWidth="1"/>
    <col min="4" max="4" width="5" style="385" customWidth="1"/>
    <col min="5" max="5" width="96.21875" style="386" customWidth="1"/>
    <col min="6" max="6" width="25.109375" style="387" customWidth="1"/>
    <col min="7" max="7" width="28.21875" style="388" customWidth="1"/>
    <col min="8" max="8" width="85.21875" style="152" customWidth="1"/>
    <col min="9" max="9" width="40.88671875" style="389" customWidth="1"/>
    <col min="10" max="10" width="0" style="152" hidden="1" customWidth="1"/>
    <col min="11" max="15" width="8.77734375" style="152" customWidth="1"/>
    <col min="16" max="16384" width="8.77734375" style="152"/>
  </cols>
  <sheetData>
    <row r="1" spans="1:17" s="342" customFormat="1" ht="39" customHeight="1" x14ac:dyDescent="0.35">
      <c r="A1" s="492" t="s">
        <v>173</v>
      </c>
      <c r="B1" s="492"/>
      <c r="C1" s="492"/>
      <c r="D1" s="492"/>
      <c r="E1" s="492"/>
      <c r="F1" s="492"/>
      <c r="G1" s="492"/>
      <c r="H1" s="492"/>
      <c r="I1" s="492"/>
      <c r="L1" s="341"/>
      <c r="M1" s="341" t="s">
        <v>156</v>
      </c>
      <c r="N1" s="341" t="s">
        <v>157</v>
      </c>
      <c r="O1" s="340"/>
      <c r="P1" s="340"/>
      <c r="Q1" s="340"/>
    </row>
    <row r="2" spans="1:17" ht="42" customHeight="1" x14ac:dyDescent="0.25">
      <c r="A2" s="501" t="s">
        <v>174</v>
      </c>
      <c r="B2" s="501"/>
      <c r="C2" s="501"/>
      <c r="D2" s="502"/>
      <c r="E2" s="489" t="s">
        <v>232</v>
      </c>
      <c r="F2" s="490"/>
      <c r="G2" s="491"/>
      <c r="H2" s="343" t="s">
        <v>175</v>
      </c>
      <c r="I2" s="344"/>
      <c r="L2" s="341" t="s">
        <v>172</v>
      </c>
      <c r="M2" s="341" t="s">
        <v>166</v>
      </c>
      <c r="N2" s="341" t="s">
        <v>163</v>
      </c>
      <c r="O2" s="345"/>
      <c r="P2" s="345"/>
      <c r="Q2" s="345"/>
    </row>
    <row r="3" spans="1:17" ht="34.950000000000003" customHeight="1" x14ac:dyDescent="0.25">
      <c r="A3" s="501"/>
      <c r="B3" s="501"/>
      <c r="C3" s="501"/>
      <c r="D3" s="502"/>
      <c r="E3" s="489" t="s">
        <v>233</v>
      </c>
      <c r="F3" s="490"/>
      <c r="G3" s="491"/>
      <c r="H3" s="346" t="s">
        <v>175</v>
      </c>
      <c r="I3" s="347"/>
      <c r="L3" s="341" t="s">
        <v>171</v>
      </c>
      <c r="M3" s="341" t="s">
        <v>167</v>
      </c>
      <c r="N3" s="341" t="s">
        <v>164</v>
      </c>
      <c r="O3" s="345"/>
      <c r="P3" s="345"/>
      <c r="Q3" s="345"/>
    </row>
    <row r="4" spans="1:17" ht="49.95" customHeight="1" thickBot="1" x14ac:dyDescent="0.3">
      <c r="A4" s="348"/>
      <c r="B4" s="496" t="s">
        <v>212</v>
      </c>
      <c r="C4" s="496"/>
      <c r="D4" s="496"/>
      <c r="E4" s="349" t="s">
        <v>199</v>
      </c>
      <c r="F4" s="156" t="s">
        <v>223</v>
      </c>
      <c r="G4" s="350" t="s">
        <v>224</v>
      </c>
      <c r="H4" s="350" t="s">
        <v>176</v>
      </c>
      <c r="I4" s="350" t="s">
        <v>64</v>
      </c>
      <c r="L4" s="341"/>
      <c r="M4" s="341" t="s">
        <v>168</v>
      </c>
      <c r="N4" s="341" t="s">
        <v>165</v>
      </c>
      <c r="O4" s="345"/>
      <c r="P4" s="345"/>
      <c r="Q4" s="345"/>
    </row>
    <row r="5" spans="1:17" s="357" customFormat="1" ht="44.55" customHeight="1" thickBot="1" x14ac:dyDescent="0.35">
      <c r="A5" s="503" t="s">
        <v>177</v>
      </c>
      <c r="B5" s="493" t="s">
        <v>161</v>
      </c>
      <c r="C5" s="497" t="s">
        <v>200</v>
      </c>
      <c r="D5" s="498"/>
      <c r="E5" s="351" t="s">
        <v>205</v>
      </c>
      <c r="F5" s="157" t="s">
        <v>222</v>
      </c>
      <c r="G5" s="140"/>
      <c r="H5" s="352"/>
      <c r="I5" s="486" t="s">
        <v>491</v>
      </c>
      <c r="J5" s="357">
        <f>G5</f>
        <v>0</v>
      </c>
      <c r="K5" s="399"/>
      <c r="L5" s="354"/>
      <c r="M5" s="355"/>
      <c r="N5" s="341" t="s">
        <v>492</v>
      </c>
      <c r="O5" s="355"/>
      <c r="P5" s="353"/>
      <c r="Q5" s="353"/>
    </row>
    <row r="6" spans="1:17" ht="45" customHeight="1" x14ac:dyDescent="0.25">
      <c r="A6" s="504"/>
      <c r="B6" s="494"/>
      <c r="C6" s="499"/>
      <c r="D6" s="500"/>
      <c r="E6" s="358" t="s">
        <v>178</v>
      </c>
      <c r="F6" s="141" t="s">
        <v>86</v>
      </c>
      <c r="G6" s="142"/>
      <c r="H6" s="359" t="s">
        <v>159</v>
      </c>
      <c r="I6" s="487"/>
      <c r="J6" s="357">
        <f t="shared" ref="J6:J26" si="0">G6</f>
        <v>0</v>
      </c>
      <c r="K6" s="399"/>
      <c r="L6" s="356"/>
      <c r="M6" s="356"/>
      <c r="N6" s="341" t="s">
        <v>209</v>
      </c>
      <c r="O6" s="360"/>
      <c r="P6" s="345"/>
      <c r="Q6" s="345"/>
    </row>
    <row r="7" spans="1:17" ht="48.45" customHeight="1" x14ac:dyDescent="0.25">
      <c r="A7" s="504"/>
      <c r="B7" s="494"/>
      <c r="C7" s="499"/>
      <c r="D7" s="500"/>
      <c r="E7" s="358" t="s">
        <v>179</v>
      </c>
      <c r="F7" s="158" t="s">
        <v>198</v>
      </c>
      <c r="G7" s="143"/>
      <c r="H7" s="359" t="s">
        <v>158</v>
      </c>
      <c r="I7" s="487"/>
      <c r="J7" s="357">
        <f t="shared" si="0"/>
        <v>0</v>
      </c>
      <c r="K7" s="400"/>
      <c r="L7" s="360"/>
      <c r="M7" s="360"/>
      <c r="N7" s="341" t="s">
        <v>210</v>
      </c>
      <c r="O7" s="360"/>
      <c r="P7" s="345"/>
      <c r="Q7" s="345"/>
    </row>
    <row r="8" spans="1:17" ht="83.55" customHeight="1" x14ac:dyDescent="0.25">
      <c r="A8" s="504"/>
      <c r="B8" s="494"/>
      <c r="C8" s="499" t="s">
        <v>200</v>
      </c>
      <c r="D8" s="500"/>
      <c r="E8" s="358" t="s">
        <v>201</v>
      </c>
      <c r="F8" s="158" t="str">
        <f>IF(G7="No 无","[numerical] [数字]", IF(G7="Yes 是","[Calculated] [ 计算 ]",""))</f>
        <v/>
      </c>
      <c r="G8" s="262" t="str">
        <f>IFERROR(IF(ISBLANK($G$7),"",IF($G$7="No 无","Please input your covered emissions here",IF(AND($G$7="Yes 是",$G$5="Scope 1 范围一"),'Env Template 环境模板'!R$25,IF(AND($G$7="Yes 是",$G$5="Scope 2 范围二"),'Env Template 环境模板'!R$26,IF(AND($G$7="Yes 是",$G$5="Scope 1 &amp; 2 范围一和二"),'Env Template 环境模板'!R$27,""))))),"")</f>
        <v/>
      </c>
      <c r="H8" s="359" t="s">
        <v>225</v>
      </c>
      <c r="I8" s="487"/>
      <c r="J8" s="357" t="s">
        <v>473</v>
      </c>
      <c r="K8" s="401" t="str">
        <f>G8</f>
        <v/>
      </c>
      <c r="L8" s="360"/>
      <c r="M8" s="360"/>
      <c r="N8" s="356" t="s">
        <v>211</v>
      </c>
      <c r="O8" s="360"/>
      <c r="P8" s="345"/>
      <c r="Q8" s="345"/>
    </row>
    <row r="9" spans="1:17" ht="34.799999999999997" x14ac:dyDescent="0.25">
      <c r="A9" s="504"/>
      <c r="B9" s="494"/>
      <c r="C9" s="499" t="s">
        <v>200</v>
      </c>
      <c r="D9" s="500"/>
      <c r="E9" s="358" t="s">
        <v>202</v>
      </c>
      <c r="F9" s="141" t="s">
        <v>86</v>
      </c>
      <c r="G9" s="142"/>
      <c r="H9" s="359" t="s">
        <v>160</v>
      </c>
      <c r="I9" s="487"/>
      <c r="J9" s="357">
        <f t="shared" si="0"/>
        <v>0</v>
      </c>
      <c r="N9" s="315"/>
    </row>
    <row r="10" spans="1:17" ht="33" customHeight="1" thickBot="1" x14ac:dyDescent="0.3">
      <c r="A10" s="504"/>
      <c r="B10" s="494"/>
      <c r="C10" s="499" t="s">
        <v>200</v>
      </c>
      <c r="D10" s="500"/>
      <c r="E10" s="358" t="s">
        <v>203</v>
      </c>
      <c r="F10" s="141" t="s">
        <v>86</v>
      </c>
      <c r="G10" s="144"/>
      <c r="H10" s="359" t="s">
        <v>162</v>
      </c>
      <c r="I10" s="487"/>
      <c r="J10" s="357">
        <f t="shared" si="0"/>
        <v>0</v>
      </c>
    </row>
    <row r="11" spans="1:17" ht="35.4" thickBot="1" x14ac:dyDescent="0.3">
      <c r="A11" s="504"/>
      <c r="B11" s="495"/>
      <c r="C11" s="506" t="s">
        <v>200</v>
      </c>
      <c r="D11" s="507"/>
      <c r="E11" s="361" t="s">
        <v>204</v>
      </c>
      <c r="F11" s="157" t="s">
        <v>222</v>
      </c>
      <c r="G11" s="145"/>
      <c r="H11" s="362" t="s">
        <v>169</v>
      </c>
      <c r="I11" s="488"/>
      <c r="J11" s="357">
        <f t="shared" si="0"/>
        <v>0</v>
      </c>
      <c r="N11" s="363"/>
    </row>
    <row r="12" spans="1:17" ht="18" thickBot="1" x14ac:dyDescent="0.3">
      <c r="A12" s="504"/>
      <c r="B12" s="364"/>
      <c r="C12" s="365"/>
      <c r="D12" s="366"/>
      <c r="E12" s="367"/>
      <c r="F12" s="159"/>
      <c r="G12" s="131"/>
      <c r="H12" s="368"/>
      <c r="I12" s="369"/>
      <c r="J12" s="357">
        <f t="shared" si="0"/>
        <v>0</v>
      </c>
      <c r="N12" s="363"/>
    </row>
    <row r="13" spans="1:17" ht="34.950000000000003" customHeight="1" x14ac:dyDescent="0.25">
      <c r="A13" s="505"/>
      <c r="B13" s="480" t="s">
        <v>213</v>
      </c>
      <c r="C13" s="477" t="s">
        <v>231</v>
      </c>
      <c r="D13" s="370" t="s">
        <v>200</v>
      </c>
      <c r="E13" s="371" t="s">
        <v>205</v>
      </c>
      <c r="F13" s="160" t="s">
        <v>222</v>
      </c>
      <c r="G13" s="128"/>
      <c r="H13" s="372"/>
      <c r="I13" s="483" t="s">
        <v>493</v>
      </c>
      <c r="J13" s="357">
        <f t="shared" si="0"/>
        <v>0</v>
      </c>
    </row>
    <row r="14" spans="1:17" ht="31.95" customHeight="1" x14ac:dyDescent="0.25">
      <c r="A14" s="505"/>
      <c r="B14" s="481"/>
      <c r="C14" s="478"/>
      <c r="D14" s="373" t="s">
        <v>200</v>
      </c>
      <c r="E14" s="374" t="s">
        <v>202</v>
      </c>
      <c r="F14" s="161" t="s">
        <v>86</v>
      </c>
      <c r="G14" s="129"/>
      <c r="H14" s="375"/>
      <c r="I14" s="484"/>
      <c r="J14" s="357">
        <f t="shared" si="0"/>
        <v>0</v>
      </c>
    </row>
    <row r="15" spans="1:17" ht="38.549999999999997" customHeight="1" x14ac:dyDescent="0.25">
      <c r="A15" s="505"/>
      <c r="B15" s="481"/>
      <c r="C15" s="478"/>
      <c r="D15" s="373" t="s">
        <v>200</v>
      </c>
      <c r="E15" s="374" t="s">
        <v>203</v>
      </c>
      <c r="F15" s="161" t="s">
        <v>86</v>
      </c>
      <c r="G15" s="130"/>
      <c r="H15" s="375" t="s">
        <v>162</v>
      </c>
      <c r="I15" s="484"/>
      <c r="J15" s="357">
        <f t="shared" si="0"/>
        <v>0</v>
      </c>
    </row>
    <row r="16" spans="1:17" ht="41.55" customHeight="1" x14ac:dyDescent="0.25">
      <c r="A16" s="505"/>
      <c r="B16" s="481"/>
      <c r="C16" s="479"/>
      <c r="D16" s="373" t="s">
        <v>200</v>
      </c>
      <c r="E16" s="374" t="s">
        <v>204</v>
      </c>
      <c r="F16" s="161" t="s">
        <v>222</v>
      </c>
      <c r="G16" s="129"/>
      <c r="H16" s="375" t="s">
        <v>169</v>
      </c>
      <c r="I16" s="484"/>
      <c r="J16" s="357">
        <f t="shared" si="0"/>
        <v>0</v>
      </c>
    </row>
    <row r="17" spans="1:11" ht="39" customHeight="1" x14ac:dyDescent="0.25">
      <c r="A17" s="505"/>
      <c r="B17" s="481"/>
      <c r="C17" s="510" t="s">
        <v>216</v>
      </c>
      <c r="D17" s="376"/>
      <c r="E17" s="377" t="s">
        <v>178</v>
      </c>
      <c r="F17" s="132" t="s">
        <v>86</v>
      </c>
      <c r="G17" s="133"/>
      <c r="H17" s="378" t="s">
        <v>159</v>
      </c>
      <c r="I17" s="484"/>
      <c r="J17" s="357">
        <f t="shared" si="0"/>
        <v>0</v>
      </c>
    </row>
    <row r="18" spans="1:11" ht="49.95" customHeight="1" x14ac:dyDescent="0.25">
      <c r="A18" s="505"/>
      <c r="B18" s="481"/>
      <c r="C18" s="510"/>
      <c r="D18" s="376"/>
      <c r="E18" s="377" t="s">
        <v>180</v>
      </c>
      <c r="F18" s="162" t="s">
        <v>198</v>
      </c>
      <c r="G18" s="134"/>
      <c r="H18" s="378"/>
      <c r="I18" s="484"/>
      <c r="J18" s="357">
        <f t="shared" si="0"/>
        <v>0</v>
      </c>
    </row>
    <row r="19" spans="1:11" ht="83.55" customHeight="1" x14ac:dyDescent="0.25">
      <c r="A19" s="505"/>
      <c r="B19" s="481"/>
      <c r="C19" s="510"/>
      <c r="D19" s="376" t="s">
        <v>200</v>
      </c>
      <c r="E19" s="377" t="s">
        <v>214</v>
      </c>
      <c r="F19" s="162" t="str">
        <f>IF(G18="No 无","[numerical] [数字]", IF(G18="Yes 是","[Calculated 计算]",""))</f>
        <v/>
      </c>
      <c r="G19" s="263"/>
      <c r="H19" s="378" t="s">
        <v>225</v>
      </c>
      <c r="I19" s="484"/>
      <c r="J19" s="357" t="str">
        <f>IFERROR(IF(ISBLANK($G$18),"",IF($G$18="No 无","Please input your intensity figure here",IF(AND($G$18="Yes 是",$G$13="Scope 1 范围一"),'Env Template 环境模板'!R$25,IF(AND($G$18="Yes 是",$G$13="Scope 2 范围二"),'Env Template 环境模板'!R$26,IF(AND($G$18="Yes 是",$G$13="Scope 1 &amp; 2 范围一和二"),'Env Template 环境模板'!R$27,""))))),"")</f>
        <v/>
      </c>
      <c r="K19" s="402">
        <f>G19</f>
        <v>0</v>
      </c>
    </row>
    <row r="20" spans="1:11" ht="55.5" customHeight="1" x14ac:dyDescent="0.25">
      <c r="A20" s="505"/>
      <c r="B20" s="481"/>
      <c r="C20" s="510"/>
      <c r="D20" s="376" t="s">
        <v>200</v>
      </c>
      <c r="E20" s="377" t="s">
        <v>206</v>
      </c>
      <c r="F20" s="136" t="s">
        <v>87</v>
      </c>
      <c r="G20" s="135"/>
      <c r="H20" s="378" t="s">
        <v>170</v>
      </c>
      <c r="I20" s="484"/>
      <c r="J20" s="357">
        <f t="shared" si="0"/>
        <v>0</v>
      </c>
    </row>
    <row r="21" spans="1:11" ht="67.5" customHeight="1" x14ac:dyDescent="0.25">
      <c r="A21" s="505"/>
      <c r="B21" s="481"/>
      <c r="C21" s="510"/>
      <c r="D21" s="376" t="s">
        <v>200</v>
      </c>
      <c r="E21" s="377" t="s">
        <v>215</v>
      </c>
      <c r="F21" s="132" t="s">
        <v>86</v>
      </c>
      <c r="G21" s="135"/>
      <c r="H21" s="378"/>
      <c r="I21" s="484"/>
      <c r="J21" s="357">
        <f t="shared" si="0"/>
        <v>0</v>
      </c>
    </row>
    <row r="22" spans="1:11" ht="67.5" customHeight="1" x14ac:dyDescent="0.25">
      <c r="A22" s="505"/>
      <c r="B22" s="481"/>
      <c r="C22" s="510"/>
      <c r="D22" s="376" t="s">
        <v>200</v>
      </c>
      <c r="E22" s="377" t="s">
        <v>207</v>
      </c>
      <c r="F22" s="162" t="str">
        <f>IF(G18="No 无","[numerical] [数字]", IF(G18="Yes 是","[Calculated 计算]",""))</f>
        <v/>
      </c>
      <c r="G22" s="154" t="str">
        <f>IFERROR(IF(ISBLANK(G18),"",IF($G$18="No 无","Please input your intensity figure here",IF(AND($G$18="Yes 是",$G$13="Scope 1 范围一"),'Env Template 环境模板'!R$25/G21,IF(AND($G$18="Yes 是",$G$13="Scope 2 范围二"),'Env Template 环境模板'!R$26/G21,IF(AND($G$18="Yes 是",$G$13="Scope 1 &amp; 2 范围一和二"),'Env Template 环境模板'!R$27/G21,""))))),"")</f>
        <v/>
      </c>
      <c r="H22" s="378" t="s">
        <v>226</v>
      </c>
      <c r="I22" s="484"/>
      <c r="J22" s="357" t="str">
        <f t="shared" si="0"/>
        <v/>
      </c>
    </row>
    <row r="23" spans="1:11" ht="40.950000000000003" customHeight="1" x14ac:dyDescent="0.25">
      <c r="A23" s="505"/>
      <c r="B23" s="481"/>
      <c r="C23" s="508" t="s">
        <v>217</v>
      </c>
      <c r="D23" s="379"/>
      <c r="E23" s="380" t="s">
        <v>220</v>
      </c>
      <c r="F23" s="138" t="s">
        <v>86</v>
      </c>
      <c r="G23" s="165"/>
      <c r="H23" s="381"/>
      <c r="I23" s="484"/>
      <c r="J23" s="357">
        <f t="shared" si="0"/>
        <v>0</v>
      </c>
    </row>
    <row r="24" spans="1:11" ht="49.95" customHeight="1" x14ac:dyDescent="0.25">
      <c r="A24" s="505"/>
      <c r="B24" s="481"/>
      <c r="C24" s="508"/>
      <c r="D24" s="379"/>
      <c r="E24" s="380" t="s">
        <v>218</v>
      </c>
      <c r="F24" s="163" t="s">
        <v>198</v>
      </c>
      <c r="G24" s="137"/>
      <c r="H24" s="381"/>
      <c r="I24" s="484"/>
      <c r="J24" s="357">
        <f t="shared" si="0"/>
        <v>0</v>
      </c>
    </row>
    <row r="25" spans="1:11" ht="79.95" customHeight="1" x14ac:dyDescent="0.25">
      <c r="A25" s="505"/>
      <c r="B25" s="481"/>
      <c r="C25" s="508"/>
      <c r="D25" s="379"/>
      <c r="E25" s="380" t="s">
        <v>221</v>
      </c>
      <c r="F25" s="163" t="str">
        <f>IF(G24="No 无","[numerical] [数字]", IF(G24="Yes 是","[Calculated 计算]",""))</f>
        <v/>
      </c>
      <c r="G25" s="264"/>
      <c r="H25" s="381" t="s">
        <v>225</v>
      </c>
      <c r="I25" s="484"/>
      <c r="J25" s="357" t="str">
        <f>IFERROR(IF(OR($G$24="No 无",ISBLANK($G$24)),"Please input your intensity figure here",IF(AND($G$24="Yes 是",$G$13="Scope 1 范围一"),'Env Template 环境模板'!R$25,IF(AND($G$24="Yes 是",$G$13="Scope 2 范围二"),'Env Template 环境模板'!R$26,IF(AND($G$24="Yes 是",$G$13="Scope 1 &amp; 2 范围一和二"),'Env Template 环境模板'!R$27,"")))),"")</f>
        <v>Please input your intensity figure here</v>
      </c>
      <c r="K25" s="403">
        <f>G25</f>
        <v>0</v>
      </c>
    </row>
    <row r="26" spans="1:11" ht="67.5" customHeight="1" x14ac:dyDescent="0.25">
      <c r="A26" s="505"/>
      <c r="B26" s="481"/>
      <c r="C26" s="508"/>
      <c r="D26" s="379"/>
      <c r="E26" s="380" t="s">
        <v>219</v>
      </c>
      <c r="F26" s="138" t="s">
        <v>86</v>
      </c>
      <c r="G26" s="139"/>
      <c r="H26" s="381"/>
      <c r="I26" s="484"/>
      <c r="J26" s="357">
        <f t="shared" si="0"/>
        <v>0</v>
      </c>
    </row>
    <row r="27" spans="1:11" ht="67.5" customHeight="1" thickBot="1" x14ac:dyDescent="0.3">
      <c r="A27" s="505"/>
      <c r="B27" s="482"/>
      <c r="C27" s="509"/>
      <c r="D27" s="382" t="s">
        <v>200</v>
      </c>
      <c r="E27" s="383" t="s">
        <v>208</v>
      </c>
      <c r="F27" s="164" t="str">
        <f>IF(G24="No 无","[numerical] [数字]", IF(G24="Yes 是","[Calculated 计算]",""))</f>
        <v/>
      </c>
      <c r="G27" s="155" t="str">
        <f>IFERROR(IF(ISBLANK($G24),"",IF($G$24="No 无","Please input your intensity figure here",IF(AND($G$24="Yes 是",$G$13="Scope 1 范围一"),'Env Template 环境模板'!R$25/$G26,IF(AND($G$24="Yes 是",$G$13="Scope 2 范围二"),'Env Template 环境模板'!R$26/$G26,IF(AND($G$24="Yes 是",$G$13="Scope 1 &amp; 2 范围一和二"),'Env Template 环境模板'!R$27/$G26,""))))),"")</f>
        <v/>
      </c>
      <c r="H27" s="384" t="s">
        <v>226</v>
      </c>
      <c r="I27" s="485"/>
      <c r="J27" s="357" t="str">
        <f>IFERROR(IF(ISBLANK($G24),"",IF($G$24="No 无","Please input your intensity figure here",IF(AND($G$24="Yes 是",$G$13="Scope 1 范围一"),'Env Template 环境模板'!U$25/$G26,IF(AND($G$24="Yes 是",$G$13="Scope 2 范围二"),'Env Template 环境模板'!U$26/$G26,IF(AND($G$24="Yes 是",$G$13="Scope 1 &amp; 2 范围一和二"),'Env Template 环境模板'!U$27/$G26,""))))),"")</f>
        <v/>
      </c>
      <c r="K27" s="404" t="str">
        <f>G27</f>
        <v/>
      </c>
    </row>
  </sheetData>
  <sheetProtection algorithmName="SHA-512" hashValue="yS59PQwmSBk/covOIo4CdM082KTq2uCEZr6ciazuocksn3PT+o+327z7pmTjTdx84YLA2hCEJN7FF4c2JzGGxA==" saltValue="VzRKCO8Kki7DstdurGY1WQ==" spinCount="100000" sheet="1" objects="1" scenarios="1"/>
  <mergeCells count="20">
    <mergeCell ref="A1:I1"/>
    <mergeCell ref="B5:B11"/>
    <mergeCell ref="B4:D4"/>
    <mergeCell ref="C5:D5"/>
    <mergeCell ref="C6:D6"/>
    <mergeCell ref="C7:D7"/>
    <mergeCell ref="A2:D3"/>
    <mergeCell ref="A5:A27"/>
    <mergeCell ref="C8:D8"/>
    <mergeCell ref="C9:D9"/>
    <mergeCell ref="C10:D10"/>
    <mergeCell ref="C11:D11"/>
    <mergeCell ref="C23:C27"/>
    <mergeCell ref="C17:C22"/>
    <mergeCell ref="C13:C16"/>
    <mergeCell ref="B13:B27"/>
    <mergeCell ref="I13:I27"/>
    <mergeCell ref="I5:I11"/>
    <mergeCell ref="E2:G2"/>
    <mergeCell ref="E3:G3"/>
  </mergeCells>
  <dataValidations count="13">
    <dataValidation type="list" allowBlank="1" showInputMessage="1" showErrorMessage="1" sqref="G5 G13" xr:uid="{B38DD131-81A2-4B12-895C-943DC76F8226}">
      <formula1>$M$2:$M$4</formula1>
    </dataValidation>
    <dataValidation type="list" allowBlank="1" showInputMessage="1" showErrorMessage="1" sqref="G7 G24 G18" xr:uid="{8317CBEF-F419-46DD-BA79-EF0BE36F2DB0}">
      <formula1>$L$2:$L$3</formula1>
    </dataValidation>
    <dataValidation type="whole" allowBlank="1" showInputMessage="1" showErrorMessage="1" sqref="G15 G10" xr:uid="{05657F62-AA4D-41EB-AC25-05C98761173F}">
      <formula1>0</formula1>
      <formula2>100</formula2>
    </dataValidation>
    <dataValidation allowBlank="1" showInputMessage="1" showErrorMessage="1" promptTitle="Please input your units in text" sqref="G20" xr:uid="{614ACBE6-8C14-4E56-8836-2FD2873DF85F}"/>
    <dataValidation type="whole" allowBlank="1" showInputMessage="1" showErrorMessage="1" sqref="G6 G17" xr:uid="{DF35952B-045A-43C2-B4F7-75741EA6E328}">
      <formula1>1900</formula1>
      <formula2>3000</formula2>
    </dataValidation>
    <dataValidation type="whole" operator="greaterThan" allowBlank="1" showInputMessage="1" showErrorMessage="1" sqref="G9" xr:uid="{BB0D7078-C56C-421E-AFEC-A434AA6A23C9}">
      <formula1>G6</formula1>
    </dataValidation>
    <dataValidation type="whole" operator="greaterThan" allowBlank="1" showInputMessage="1" showErrorMessage="1" sqref="G14" xr:uid="{768CE036-DAB0-41C6-B094-3C10AE80A455}">
      <formula1>G17</formula1>
    </dataValidation>
    <dataValidation type="decimal" operator="greaterThan" allowBlank="1" showInputMessage="1" showErrorMessage="1" sqref="G21 G26" xr:uid="{7F7EBA23-A276-45D1-8B5B-769C8478CF36}">
      <formula1>0</formula1>
    </dataValidation>
    <dataValidation type="list" allowBlank="1" showInputMessage="1" showErrorMessage="1" promptTitle="Please input your units in text" sqref="G19" xr:uid="{DB4CEFA6-EA51-4FF6-A290-9CDC119607F9}">
      <formula1>$J$19:$K$19</formula1>
    </dataValidation>
    <dataValidation type="list" allowBlank="1" showInputMessage="1" showErrorMessage="1" promptTitle="Please input your units in text" sqref="G25" xr:uid="{5E4BE440-92AC-4D15-A5F6-FBAB0D684A5A}">
      <formula1>$J$25:$K$25</formula1>
    </dataValidation>
    <dataValidation type="list" allowBlank="1" showDropDown="1" showInputMessage="1" showErrorMessage="1" sqref="G8" xr:uid="{0A045716-DDB2-4930-9E6A-DE4F32E1FB2E}">
      <formula1>$J$8:$K$8</formula1>
    </dataValidation>
    <dataValidation type="list" allowBlank="1" showInputMessage="1" showErrorMessage="1" sqref="G27" xr:uid="{1CEF52C4-D712-41BE-A62B-6047370578B8}">
      <formula1>$J$27:$K$27</formula1>
    </dataValidation>
    <dataValidation type="list" allowBlank="1" showInputMessage="1" showErrorMessage="1" sqref="G11:G12 G16" xr:uid="{6E334875-0B51-45FE-B217-F7E15DDBAB23}">
      <formula1>$N$2:$N$8</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EF8D-6A5F-4250-ABED-A74422441FF9}">
  <dimension ref="A1:W29"/>
  <sheetViews>
    <sheetView workbookViewId="0">
      <selection activeCell="J2" sqref="J2"/>
    </sheetView>
  </sheetViews>
  <sheetFormatPr defaultRowHeight="13.2" x14ac:dyDescent="0.25"/>
  <cols>
    <col min="1" max="1" width="15.21875" customWidth="1"/>
    <col min="2" max="2" width="83.5546875" style="33" customWidth="1"/>
  </cols>
  <sheetData>
    <row r="1" spans="1:23" s="37" customFormat="1" ht="18.75" customHeight="1" x14ac:dyDescent="0.3">
      <c r="A1" s="514" t="s">
        <v>108</v>
      </c>
      <c r="B1" s="514"/>
    </row>
    <row r="2" spans="1:23" ht="227.4" customHeight="1" x14ac:dyDescent="0.3">
      <c r="A2" s="34"/>
      <c r="B2" s="35"/>
      <c r="D2" s="36"/>
    </row>
    <row r="3" spans="1:23" s="38" customFormat="1" ht="27" customHeight="1" x14ac:dyDescent="0.25">
      <c r="A3" s="47" t="s">
        <v>109</v>
      </c>
      <c r="B3" s="47" t="s">
        <v>110</v>
      </c>
      <c r="D3" s="39"/>
      <c r="W3" s="38" t="s">
        <v>35</v>
      </c>
    </row>
    <row r="4" spans="1:23" ht="14.4" x14ac:dyDescent="0.3">
      <c r="A4" s="511" t="s">
        <v>111</v>
      </c>
      <c r="B4" s="44" t="s">
        <v>113</v>
      </c>
      <c r="C4" t="s">
        <v>114</v>
      </c>
      <c r="D4" s="36"/>
      <c r="W4" t="s">
        <v>36</v>
      </c>
    </row>
    <row r="5" spans="1:23" ht="14.4" x14ac:dyDescent="0.3">
      <c r="A5" s="512"/>
      <c r="B5" s="42" t="s">
        <v>15</v>
      </c>
      <c r="C5" t="s">
        <v>115</v>
      </c>
      <c r="W5" t="s">
        <v>37</v>
      </c>
    </row>
    <row r="6" spans="1:23" ht="14.4" x14ac:dyDescent="0.3">
      <c r="A6" s="512"/>
      <c r="B6" s="44" t="s">
        <v>13</v>
      </c>
      <c r="C6" t="s">
        <v>123</v>
      </c>
    </row>
    <row r="7" spans="1:23" ht="28.8" x14ac:dyDescent="0.3">
      <c r="A7" s="512"/>
      <c r="B7" s="42" t="s">
        <v>16</v>
      </c>
      <c r="C7" t="s">
        <v>116</v>
      </c>
    </row>
    <row r="8" spans="1:23" ht="14.4" x14ac:dyDescent="0.3">
      <c r="A8" s="512"/>
      <c r="B8" s="41" t="s">
        <v>38</v>
      </c>
      <c r="C8" t="s">
        <v>117</v>
      </c>
    </row>
    <row r="9" spans="1:23" ht="14.4" x14ac:dyDescent="0.3">
      <c r="A9" s="512"/>
      <c r="B9" s="41" t="s">
        <v>19</v>
      </c>
      <c r="C9" t="s">
        <v>124</v>
      </c>
    </row>
    <row r="10" spans="1:23" ht="14.4" x14ac:dyDescent="0.3">
      <c r="A10" s="512"/>
      <c r="B10" s="41" t="s">
        <v>20</v>
      </c>
      <c r="C10" t="s">
        <v>125</v>
      </c>
    </row>
    <row r="11" spans="1:23" ht="14.4" x14ac:dyDescent="0.3">
      <c r="A11" s="512"/>
      <c r="B11" s="41" t="s">
        <v>25</v>
      </c>
      <c r="C11" t="s">
        <v>118</v>
      </c>
    </row>
    <row r="12" spans="1:23" ht="14.4" x14ac:dyDescent="0.3">
      <c r="A12" s="512"/>
      <c r="B12" s="41" t="s">
        <v>26</v>
      </c>
      <c r="C12" t="s">
        <v>119</v>
      </c>
    </row>
    <row r="13" spans="1:23" ht="14.4" x14ac:dyDescent="0.3">
      <c r="A13" s="512"/>
      <c r="B13" s="44" t="s">
        <v>28</v>
      </c>
      <c r="C13" t="s">
        <v>126</v>
      </c>
    </row>
    <row r="14" spans="1:23" ht="14.4" x14ac:dyDescent="0.3">
      <c r="A14" s="512"/>
      <c r="B14" s="44" t="s">
        <v>29</v>
      </c>
      <c r="C14" t="s">
        <v>120</v>
      </c>
    </row>
    <row r="15" spans="1:23" ht="14.4" x14ac:dyDescent="0.3">
      <c r="A15" s="512"/>
      <c r="B15" s="42" t="s">
        <v>30</v>
      </c>
      <c r="C15" t="s">
        <v>121</v>
      </c>
    </row>
    <row r="16" spans="1:23" ht="14.4" x14ac:dyDescent="0.3">
      <c r="A16" s="512"/>
      <c r="B16" s="44" t="s">
        <v>21</v>
      </c>
      <c r="C16" t="s">
        <v>122</v>
      </c>
    </row>
    <row r="17" spans="1:3" ht="43.2" x14ac:dyDescent="0.3">
      <c r="A17" s="513"/>
      <c r="B17" s="44" t="s">
        <v>22</v>
      </c>
      <c r="C17" t="s">
        <v>127</v>
      </c>
    </row>
    <row r="18" spans="1:3" ht="15" customHeight="1" x14ac:dyDescent="0.3">
      <c r="A18" s="515" t="s">
        <v>112</v>
      </c>
      <c r="B18" s="42" t="s">
        <v>24</v>
      </c>
      <c r="C18" t="s">
        <v>128</v>
      </c>
    </row>
    <row r="19" spans="1:3" ht="14.4" x14ac:dyDescent="0.3">
      <c r="A19" s="516"/>
      <c r="B19" s="46" t="s">
        <v>23</v>
      </c>
      <c r="C19" t="s">
        <v>129</v>
      </c>
    </row>
    <row r="20" spans="1:3" ht="14.4" x14ac:dyDescent="0.3">
      <c r="A20" s="516"/>
      <c r="B20" s="45" t="s">
        <v>34</v>
      </c>
      <c r="C20" t="s">
        <v>130</v>
      </c>
    </row>
    <row r="21" spans="1:3" ht="14.4" x14ac:dyDescent="0.3">
      <c r="A21" s="516"/>
      <c r="B21" s="44" t="s">
        <v>27</v>
      </c>
      <c r="C21" t="s">
        <v>137</v>
      </c>
    </row>
    <row r="22" spans="1:3" ht="14.4" x14ac:dyDescent="0.3">
      <c r="A22" s="516"/>
      <c r="B22" s="44" t="s">
        <v>14</v>
      </c>
      <c r="C22" t="s">
        <v>131</v>
      </c>
    </row>
    <row r="23" spans="1:3" ht="14.4" x14ac:dyDescent="0.3">
      <c r="A23" s="516"/>
      <c r="B23" s="44" t="s">
        <v>11</v>
      </c>
      <c r="C23" t="s">
        <v>138</v>
      </c>
    </row>
    <row r="24" spans="1:3" ht="14.4" x14ac:dyDescent="0.3">
      <c r="A24" s="516"/>
      <c r="B24" s="44" t="s">
        <v>12</v>
      </c>
      <c r="C24" t="s">
        <v>132</v>
      </c>
    </row>
    <row r="25" spans="1:3" ht="14.4" x14ac:dyDescent="0.3">
      <c r="A25" s="516"/>
      <c r="B25" s="44" t="s">
        <v>17</v>
      </c>
      <c r="C25" t="s">
        <v>133</v>
      </c>
    </row>
    <row r="26" spans="1:3" ht="14.4" x14ac:dyDescent="0.3">
      <c r="A26" s="516"/>
      <c r="B26" s="44" t="s">
        <v>18</v>
      </c>
      <c r="C26" t="s">
        <v>134</v>
      </c>
    </row>
    <row r="27" spans="1:3" ht="28.8" x14ac:dyDescent="0.3">
      <c r="A27" s="516"/>
      <c r="B27" s="44" t="s">
        <v>31</v>
      </c>
      <c r="C27" t="s">
        <v>135</v>
      </c>
    </row>
    <row r="28" spans="1:3" ht="28.8" x14ac:dyDescent="0.25">
      <c r="A28" s="516"/>
      <c r="B28" s="43" t="s">
        <v>32</v>
      </c>
      <c r="C28" t="s">
        <v>136</v>
      </c>
    </row>
    <row r="29" spans="1:3" ht="14.4" x14ac:dyDescent="0.25">
      <c r="A29" s="517"/>
      <c r="B29" s="40" t="s">
        <v>33</v>
      </c>
      <c r="C29" t="s">
        <v>139</v>
      </c>
    </row>
  </sheetData>
  <sheetProtection algorithmName="SHA-512" hashValue="lRs3rZ6VGoLeKFJPbT6eoDT7KuEnWUI13FLsJJKiT1bhAMcOdB+AWSgxZ6nZOr1AS8uB2FCSPgf1+YZdsdBalA==" saltValue="Xr+lTBMje20o9K64r/W8UA==" spinCount="100000" sheet="1" objects="1" scenarios="1"/>
  <mergeCells count="3">
    <mergeCell ref="A4:A17"/>
    <mergeCell ref="A1:B1"/>
    <mergeCell ref="A18:A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B0D8-68A2-4C75-B83A-DF2171AEE492}">
  <dimension ref="A1:L94"/>
  <sheetViews>
    <sheetView workbookViewId="0">
      <pane ySplit="1" topLeftCell="A39" activePane="bottomLeft" state="frozen"/>
      <selection pane="bottomLeft" activeCell="C50" sqref="C50"/>
    </sheetView>
  </sheetViews>
  <sheetFormatPr defaultColWidth="8.77734375" defaultRowHeight="13.8" x14ac:dyDescent="0.25"/>
  <cols>
    <col min="1" max="1" width="10.77734375" style="248" customWidth="1"/>
    <col min="2" max="2" width="21.88671875" style="249" customWidth="1"/>
    <col min="3" max="3" width="31.109375" style="249" customWidth="1"/>
    <col min="4" max="4" width="18.44140625" style="407" customWidth="1"/>
    <col min="5" max="5" width="11.21875" style="249" customWidth="1"/>
    <col min="6" max="6" width="20" style="250" customWidth="1"/>
    <col min="7" max="7" width="24" style="250" customWidth="1"/>
    <col min="8" max="8" width="52" style="249" customWidth="1"/>
    <col min="9" max="9" width="17.44140625" style="251" customWidth="1"/>
    <col min="10" max="10" width="11.77734375" style="249" customWidth="1"/>
    <col min="11" max="11" width="16.21875" style="248" customWidth="1"/>
    <col min="12" max="12" width="19" style="248" customWidth="1"/>
    <col min="13" max="16384" width="8.77734375" style="248"/>
  </cols>
  <sheetData>
    <row r="1" spans="1:12" ht="29.4" customHeight="1" x14ac:dyDescent="0.25">
      <c r="A1" s="238" t="s">
        <v>342</v>
      </c>
      <c r="B1" s="265" t="s">
        <v>410</v>
      </c>
      <c r="C1" s="265" t="s">
        <v>464</v>
      </c>
      <c r="D1" s="405" t="s">
        <v>478</v>
      </c>
      <c r="E1" s="265" t="s">
        <v>467</v>
      </c>
      <c r="F1" s="238" t="s">
        <v>327</v>
      </c>
      <c r="G1" s="238" t="s">
        <v>396</v>
      </c>
      <c r="H1" s="238" t="s">
        <v>397</v>
      </c>
      <c r="I1" s="518" t="s">
        <v>479</v>
      </c>
      <c r="J1" s="518"/>
      <c r="K1" s="518"/>
      <c r="L1" s="518"/>
    </row>
    <row r="2" spans="1:12" s="249" customFormat="1" ht="13.95" customHeight="1" x14ac:dyDescent="0.25">
      <c r="A2" t="s">
        <v>372</v>
      </c>
      <c r="B2" t="s">
        <v>441</v>
      </c>
      <c r="C2" t="s">
        <v>448</v>
      </c>
      <c r="D2" s="406">
        <v>2022</v>
      </c>
      <c r="E2">
        <v>478</v>
      </c>
      <c r="F2" t="s">
        <v>44</v>
      </c>
      <c r="G2" t="s">
        <v>437</v>
      </c>
      <c r="H2" s="36" t="s">
        <v>436</v>
      </c>
      <c r="I2" s="252"/>
      <c r="J2" s="252"/>
      <c r="K2" s="252"/>
      <c r="L2" s="252"/>
    </row>
    <row r="3" spans="1:12" ht="13.95" customHeight="1" x14ac:dyDescent="0.25">
      <c r="A3" t="s">
        <v>372</v>
      </c>
      <c r="B3" t="s">
        <v>442</v>
      </c>
      <c r="C3" t="s">
        <v>449</v>
      </c>
      <c r="D3" s="406">
        <v>2022</v>
      </c>
      <c r="E3">
        <v>284</v>
      </c>
      <c r="F3" t="s">
        <v>44</v>
      </c>
      <c r="G3" t="s">
        <v>437</v>
      </c>
      <c r="H3" s="36" t="s">
        <v>436</v>
      </c>
      <c r="I3" s="254"/>
      <c r="J3" s="253"/>
      <c r="K3" s="253"/>
      <c r="L3" s="255"/>
    </row>
    <row r="4" spans="1:12" ht="13.95" customHeight="1" x14ac:dyDescent="0.25">
      <c r="A4" t="s">
        <v>372</v>
      </c>
      <c r="B4" t="s">
        <v>374</v>
      </c>
      <c r="C4" t="s">
        <v>384</v>
      </c>
      <c r="D4" s="406">
        <v>2023</v>
      </c>
      <c r="E4">
        <v>540</v>
      </c>
      <c r="F4" t="s">
        <v>44</v>
      </c>
      <c r="G4" t="s">
        <v>404</v>
      </c>
      <c r="H4" t="s">
        <v>405</v>
      </c>
      <c r="I4" s="254"/>
      <c r="J4" s="253"/>
      <c r="K4" s="253"/>
      <c r="L4" s="256"/>
    </row>
    <row r="5" spans="1:12" ht="13.95" customHeight="1" x14ac:dyDescent="0.25">
      <c r="A5" t="s">
        <v>372</v>
      </c>
      <c r="B5" t="s">
        <v>374</v>
      </c>
      <c r="C5" t="s">
        <v>383</v>
      </c>
      <c r="D5" s="406">
        <v>2023</v>
      </c>
      <c r="E5">
        <v>15</v>
      </c>
      <c r="F5" t="s">
        <v>44</v>
      </c>
      <c r="G5" t="s">
        <v>404</v>
      </c>
      <c r="H5" t="s">
        <v>405</v>
      </c>
      <c r="I5" s="254"/>
      <c r="J5" s="253"/>
      <c r="K5" s="253"/>
      <c r="L5" s="256"/>
    </row>
    <row r="6" spans="1:12" ht="13.95" customHeight="1" x14ac:dyDescent="0.25">
      <c r="A6" t="s">
        <v>372</v>
      </c>
      <c r="B6" t="s">
        <v>374</v>
      </c>
      <c r="C6" t="s">
        <v>386</v>
      </c>
      <c r="D6" s="406">
        <v>2023</v>
      </c>
      <c r="E6">
        <v>2</v>
      </c>
      <c r="F6" t="s">
        <v>44</v>
      </c>
      <c r="G6" t="s">
        <v>404</v>
      </c>
      <c r="H6" t="s">
        <v>405</v>
      </c>
      <c r="I6" s="254"/>
      <c r="J6" s="253"/>
      <c r="K6" s="253"/>
      <c r="L6" s="256"/>
    </row>
    <row r="7" spans="1:12" s="257" customFormat="1" ht="13.95" customHeight="1" x14ac:dyDescent="0.25">
      <c r="A7" t="s">
        <v>372</v>
      </c>
      <c r="B7" t="s">
        <v>374</v>
      </c>
      <c r="C7" t="s">
        <v>389</v>
      </c>
      <c r="D7" s="406">
        <v>2023</v>
      </c>
      <c r="E7">
        <v>300</v>
      </c>
      <c r="F7" t="s">
        <v>44</v>
      </c>
      <c r="G7" t="s">
        <v>404</v>
      </c>
      <c r="H7" t="s">
        <v>405</v>
      </c>
      <c r="I7" s="254"/>
      <c r="J7" s="253"/>
      <c r="K7" s="253"/>
      <c r="L7" s="256"/>
    </row>
    <row r="8" spans="1:12" ht="13.95" customHeight="1" x14ac:dyDescent="0.25">
      <c r="A8" t="s">
        <v>372</v>
      </c>
      <c r="B8" t="s">
        <v>374</v>
      </c>
      <c r="C8" t="s">
        <v>392</v>
      </c>
      <c r="D8" s="406">
        <v>2023</v>
      </c>
      <c r="E8">
        <v>17</v>
      </c>
      <c r="F8" t="s">
        <v>44</v>
      </c>
      <c r="G8" t="s">
        <v>404</v>
      </c>
      <c r="H8" t="s">
        <v>405</v>
      </c>
      <c r="I8" s="258"/>
      <c r="J8" s="253"/>
      <c r="K8" s="253"/>
      <c r="L8" s="256"/>
    </row>
    <row r="9" spans="1:12" ht="13.95" customHeight="1" x14ac:dyDescent="0.25">
      <c r="A9" t="s">
        <v>372</v>
      </c>
      <c r="B9" t="s">
        <v>374</v>
      </c>
      <c r="C9" t="s">
        <v>394</v>
      </c>
      <c r="D9" s="406">
        <v>2023</v>
      </c>
      <c r="E9">
        <v>170</v>
      </c>
      <c r="F9" t="s">
        <v>44</v>
      </c>
      <c r="G9" t="s">
        <v>404</v>
      </c>
      <c r="H9" t="s">
        <v>405</v>
      </c>
      <c r="I9" s="259"/>
      <c r="J9" s="253"/>
      <c r="K9" s="253"/>
      <c r="L9" s="257"/>
    </row>
    <row r="10" spans="1:12" ht="13.95" customHeight="1" x14ac:dyDescent="0.25">
      <c r="A10" t="s">
        <v>372</v>
      </c>
      <c r="B10" t="s">
        <v>374</v>
      </c>
      <c r="C10" t="s">
        <v>390</v>
      </c>
      <c r="D10" s="406">
        <v>2023</v>
      </c>
      <c r="E10">
        <v>690</v>
      </c>
      <c r="F10" t="s">
        <v>44</v>
      </c>
      <c r="G10" t="s">
        <v>404</v>
      </c>
      <c r="H10" t="s">
        <v>405</v>
      </c>
      <c r="I10" s="259"/>
      <c r="J10" s="253"/>
      <c r="K10" s="253"/>
      <c r="L10" s="257"/>
    </row>
    <row r="11" spans="1:12" ht="13.95" customHeight="1" x14ac:dyDescent="0.25">
      <c r="A11" t="s">
        <v>372</v>
      </c>
      <c r="B11" t="s">
        <v>374</v>
      </c>
      <c r="C11" t="s">
        <v>395</v>
      </c>
      <c r="D11" s="406">
        <v>2023</v>
      </c>
      <c r="E11">
        <v>840</v>
      </c>
      <c r="F11" t="s">
        <v>44</v>
      </c>
      <c r="G11" t="s">
        <v>404</v>
      </c>
      <c r="H11" t="s">
        <v>405</v>
      </c>
      <c r="I11" s="260"/>
      <c r="J11" s="253"/>
      <c r="K11" s="257"/>
      <c r="L11" s="257"/>
    </row>
    <row r="12" spans="1:12" ht="13.95" customHeight="1" x14ac:dyDescent="0.25">
      <c r="A12" t="s">
        <v>372</v>
      </c>
      <c r="B12" t="s">
        <v>374</v>
      </c>
      <c r="C12" t="s">
        <v>387</v>
      </c>
      <c r="D12" s="406">
        <v>2023</v>
      </c>
      <c r="E12">
        <v>30</v>
      </c>
      <c r="F12" t="s">
        <v>44</v>
      </c>
      <c r="G12" t="s">
        <v>404</v>
      </c>
      <c r="H12" t="s">
        <v>405</v>
      </c>
      <c r="I12" s="260"/>
      <c r="J12" s="253"/>
      <c r="K12" s="257"/>
      <c r="L12" s="257"/>
    </row>
    <row r="13" spans="1:12" ht="13.95" customHeight="1" x14ac:dyDescent="0.25">
      <c r="A13" t="s">
        <v>372</v>
      </c>
      <c r="B13" t="s">
        <v>374</v>
      </c>
      <c r="C13" t="s">
        <v>391</v>
      </c>
      <c r="D13" s="406">
        <v>2023</v>
      </c>
      <c r="E13">
        <v>300</v>
      </c>
      <c r="F13" t="s">
        <v>44</v>
      </c>
      <c r="G13" t="s">
        <v>404</v>
      </c>
      <c r="H13" t="s">
        <v>405</v>
      </c>
      <c r="I13" s="260"/>
      <c r="J13" s="253"/>
      <c r="K13" s="257"/>
      <c r="L13" s="257"/>
    </row>
    <row r="14" spans="1:12" ht="13.95" customHeight="1" x14ac:dyDescent="0.25">
      <c r="A14" t="s">
        <v>372</v>
      </c>
      <c r="B14" t="s">
        <v>374</v>
      </c>
      <c r="C14" t="s">
        <v>388</v>
      </c>
      <c r="D14" s="406">
        <v>2023</v>
      </c>
      <c r="E14">
        <v>1.7</v>
      </c>
      <c r="F14" t="s">
        <v>44</v>
      </c>
      <c r="G14" t="s">
        <v>404</v>
      </c>
      <c r="H14" t="s">
        <v>405</v>
      </c>
      <c r="I14" s="260"/>
      <c r="J14" s="253"/>
      <c r="K14" s="257"/>
      <c r="L14" s="257"/>
    </row>
    <row r="15" spans="1:12" ht="13.95" customHeight="1" x14ac:dyDescent="0.25">
      <c r="A15" t="s">
        <v>372</v>
      </c>
      <c r="B15" t="s">
        <v>374</v>
      </c>
      <c r="C15" t="s">
        <v>385</v>
      </c>
      <c r="D15" s="406">
        <v>2023</v>
      </c>
      <c r="E15">
        <v>730</v>
      </c>
      <c r="F15" t="s">
        <v>44</v>
      </c>
      <c r="G15" t="s">
        <v>404</v>
      </c>
      <c r="H15" s="36" t="s">
        <v>405</v>
      </c>
      <c r="I15" s="260"/>
      <c r="J15" s="253"/>
      <c r="K15" s="257"/>
      <c r="L15" s="257"/>
    </row>
    <row r="16" spans="1:12" ht="13.95" customHeight="1" x14ac:dyDescent="0.25">
      <c r="A16" t="s">
        <v>372</v>
      </c>
      <c r="B16" t="s">
        <v>374</v>
      </c>
      <c r="C16" t="s">
        <v>393</v>
      </c>
      <c r="D16" s="406">
        <v>2023</v>
      </c>
      <c r="E16">
        <v>80</v>
      </c>
      <c r="F16" t="s">
        <v>44</v>
      </c>
      <c r="G16" t="s">
        <v>404</v>
      </c>
      <c r="H16" t="s">
        <v>405</v>
      </c>
      <c r="I16" s="260"/>
      <c r="J16" s="253"/>
      <c r="K16" s="257"/>
      <c r="L16" s="257"/>
    </row>
    <row r="17" spans="1:12" ht="13.95" customHeight="1" x14ac:dyDescent="0.25">
      <c r="A17" t="s">
        <v>372</v>
      </c>
      <c r="B17" t="s">
        <v>375</v>
      </c>
      <c r="C17" t="s">
        <v>328</v>
      </c>
      <c r="D17" s="406">
        <v>2024</v>
      </c>
      <c r="E17">
        <v>0.438</v>
      </c>
      <c r="F17" t="s">
        <v>46</v>
      </c>
      <c r="G17" t="s">
        <v>402</v>
      </c>
      <c r="H17" s="36" t="s">
        <v>403</v>
      </c>
      <c r="I17" s="260"/>
      <c r="J17" s="253"/>
      <c r="K17" s="257"/>
      <c r="L17" s="257"/>
    </row>
    <row r="18" spans="1:12" ht="13.95" customHeight="1" x14ac:dyDescent="0.25">
      <c r="A18" t="s">
        <v>372</v>
      </c>
      <c r="B18" s="221" t="s">
        <v>373</v>
      </c>
      <c r="C18" t="s">
        <v>250</v>
      </c>
      <c r="D18" s="406">
        <v>2024</v>
      </c>
      <c r="E18">
        <v>1057.758</v>
      </c>
      <c r="F18" t="s">
        <v>45</v>
      </c>
      <c r="G18" t="s">
        <v>407</v>
      </c>
      <c r="H18" s="36" t="s">
        <v>406</v>
      </c>
    </row>
    <row r="19" spans="1:12" ht="13.95" customHeight="1" x14ac:dyDescent="0.25">
      <c r="A19" t="s">
        <v>372</v>
      </c>
      <c r="B19" s="221" t="s">
        <v>373</v>
      </c>
      <c r="C19" t="s">
        <v>252</v>
      </c>
      <c r="D19" s="406">
        <v>2024</v>
      </c>
      <c r="E19">
        <v>497.476</v>
      </c>
      <c r="F19" t="s">
        <v>45</v>
      </c>
      <c r="G19" t="s">
        <v>407</v>
      </c>
      <c r="H19" s="36" t="s">
        <v>406</v>
      </c>
    </row>
    <row r="20" spans="1:12" ht="13.95" customHeight="1" x14ac:dyDescent="0.25">
      <c r="A20" t="s">
        <v>372</v>
      </c>
      <c r="B20" s="221" t="s">
        <v>373</v>
      </c>
      <c r="C20" t="s">
        <v>254</v>
      </c>
      <c r="D20" s="406">
        <v>2024</v>
      </c>
      <c r="E20">
        <v>779.31899999999996</v>
      </c>
      <c r="F20" t="s">
        <v>45</v>
      </c>
      <c r="G20" t="s">
        <v>407</v>
      </c>
      <c r="H20" s="36" t="s">
        <v>406</v>
      </c>
    </row>
    <row r="21" spans="1:12" ht="13.95" customHeight="1" x14ac:dyDescent="0.25">
      <c r="A21" t="s">
        <v>372</v>
      </c>
      <c r="B21" s="221" t="s">
        <v>373</v>
      </c>
      <c r="C21" t="s">
        <v>256</v>
      </c>
      <c r="D21" s="406">
        <v>2024</v>
      </c>
      <c r="E21">
        <v>499.34299999999996</v>
      </c>
      <c r="F21" t="s">
        <v>45</v>
      </c>
      <c r="G21" t="s">
        <v>407</v>
      </c>
      <c r="H21" s="36" t="s">
        <v>406</v>
      </c>
    </row>
    <row r="22" spans="1:12" ht="13.95" customHeight="1" x14ac:dyDescent="0.25">
      <c r="A22" t="s">
        <v>372</v>
      </c>
      <c r="B22" s="221" t="s">
        <v>373</v>
      </c>
      <c r="C22" t="s">
        <v>258</v>
      </c>
      <c r="D22" s="406">
        <v>2024</v>
      </c>
      <c r="E22">
        <v>774.31</v>
      </c>
      <c r="F22" t="s">
        <v>45</v>
      </c>
      <c r="G22" t="s">
        <v>407</v>
      </c>
      <c r="H22" s="36" t="s">
        <v>406</v>
      </c>
    </row>
    <row r="23" spans="1:12" ht="13.95" customHeight="1" x14ac:dyDescent="0.25">
      <c r="A23" t="s">
        <v>372</v>
      </c>
      <c r="B23" s="221" t="s">
        <v>373</v>
      </c>
      <c r="C23" t="s">
        <v>260</v>
      </c>
      <c r="D23" s="406">
        <v>2024</v>
      </c>
      <c r="E23">
        <v>816.78000000000009</v>
      </c>
      <c r="F23" t="s">
        <v>45</v>
      </c>
      <c r="G23" t="s">
        <v>407</v>
      </c>
      <c r="H23" s="36" t="s">
        <v>406</v>
      </c>
    </row>
    <row r="24" spans="1:12" ht="13.95" customHeight="1" x14ac:dyDescent="0.25">
      <c r="A24" t="s">
        <v>372</v>
      </c>
      <c r="B24" s="221" t="s">
        <v>373</v>
      </c>
      <c r="C24" t="s">
        <v>262</v>
      </c>
      <c r="D24" s="406">
        <v>2024</v>
      </c>
      <c r="E24">
        <v>1163.9930000000002</v>
      </c>
      <c r="F24" t="s">
        <v>45</v>
      </c>
      <c r="G24" t="s">
        <v>407</v>
      </c>
      <c r="H24" s="36" t="s">
        <v>406</v>
      </c>
    </row>
    <row r="25" spans="1:12" ht="13.95" customHeight="1" x14ac:dyDescent="0.25">
      <c r="A25" t="s">
        <v>372</v>
      </c>
      <c r="B25" s="221" t="s">
        <v>373</v>
      </c>
      <c r="C25" t="s">
        <v>264</v>
      </c>
      <c r="D25" s="406">
        <v>2024</v>
      </c>
      <c r="E25">
        <v>1586.596</v>
      </c>
      <c r="F25" t="s">
        <v>45</v>
      </c>
      <c r="G25" t="s">
        <v>407</v>
      </c>
      <c r="H25" s="36" t="s">
        <v>406</v>
      </c>
    </row>
    <row r="26" spans="1:12" ht="13.95" customHeight="1" x14ac:dyDescent="0.25">
      <c r="A26" t="s">
        <v>372</v>
      </c>
      <c r="B26" s="221" t="s">
        <v>373</v>
      </c>
      <c r="C26" t="s">
        <v>266</v>
      </c>
      <c r="D26" s="406">
        <v>2024</v>
      </c>
      <c r="E26">
        <v>1488.38</v>
      </c>
      <c r="F26" t="s">
        <v>45</v>
      </c>
      <c r="G26" t="s">
        <v>407</v>
      </c>
      <c r="H26" s="36" t="s">
        <v>406</v>
      </c>
    </row>
    <row r="27" spans="1:12" ht="13.95" customHeight="1" x14ac:dyDescent="0.25">
      <c r="A27" t="s">
        <v>372</v>
      </c>
      <c r="B27" s="221" t="s">
        <v>373</v>
      </c>
      <c r="C27" t="s">
        <v>268</v>
      </c>
      <c r="D27" s="406">
        <v>2024</v>
      </c>
      <c r="E27">
        <v>943.31600000000003</v>
      </c>
      <c r="F27" t="s">
        <v>45</v>
      </c>
      <c r="G27" t="s">
        <v>407</v>
      </c>
      <c r="H27" s="36" t="s">
        <v>406</v>
      </c>
    </row>
    <row r="28" spans="1:12" ht="13.95" customHeight="1" x14ac:dyDescent="0.25">
      <c r="A28" t="s">
        <v>372</v>
      </c>
      <c r="B28" s="221" t="s">
        <v>373</v>
      </c>
      <c r="C28" t="s">
        <v>270</v>
      </c>
      <c r="D28" s="406">
        <v>2024</v>
      </c>
      <c r="E28">
        <v>540.31200000000001</v>
      </c>
      <c r="F28" t="s">
        <v>45</v>
      </c>
      <c r="G28" t="s">
        <v>407</v>
      </c>
      <c r="H28" s="36" t="s">
        <v>406</v>
      </c>
    </row>
    <row r="29" spans="1:12" ht="13.95" customHeight="1" x14ac:dyDescent="0.25">
      <c r="A29" t="s">
        <v>372</v>
      </c>
      <c r="B29" s="221" t="s">
        <v>373</v>
      </c>
      <c r="C29" t="s">
        <v>272</v>
      </c>
      <c r="D29" s="406">
        <v>2024</v>
      </c>
      <c r="E29">
        <v>605.77599999999995</v>
      </c>
      <c r="F29" t="s">
        <v>45</v>
      </c>
      <c r="G29" t="s">
        <v>407</v>
      </c>
      <c r="H29" s="36" t="s">
        <v>406</v>
      </c>
    </row>
    <row r="30" spans="1:12" ht="13.95" customHeight="1" x14ac:dyDescent="0.25">
      <c r="A30" t="s">
        <v>372</v>
      </c>
      <c r="B30" s="221" t="s">
        <v>373</v>
      </c>
      <c r="C30" t="s">
        <v>274</v>
      </c>
      <c r="D30" s="406">
        <v>2024</v>
      </c>
      <c r="E30">
        <v>886.67199999999991</v>
      </c>
      <c r="F30" t="s">
        <v>45</v>
      </c>
      <c r="G30" t="s">
        <v>407</v>
      </c>
      <c r="H30" s="36" t="s">
        <v>406</v>
      </c>
    </row>
    <row r="31" spans="1:12" ht="13.95" customHeight="1" x14ac:dyDescent="0.25">
      <c r="A31" t="s">
        <v>372</v>
      </c>
      <c r="B31" s="221" t="s">
        <v>373</v>
      </c>
      <c r="C31" t="s">
        <v>276</v>
      </c>
      <c r="D31" s="406">
        <v>2024</v>
      </c>
      <c r="E31">
        <v>1209.258</v>
      </c>
      <c r="F31" t="s">
        <v>45</v>
      </c>
      <c r="G31" t="s">
        <v>407</v>
      </c>
      <c r="H31" s="36" t="s">
        <v>406</v>
      </c>
    </row>
    <row r="32" spans="1:12" ht="13.95" customHeight="1" x14ac:dyDescent="0.25">
      <c r="A32" t="s">
        <v>372</v>
      </c>
      <c r="B32" s="221" t="s">
        <v>373</v>
      </c>
      <c r="C32" t="s">
        <v>278</v>
      </c>
      <c r="D32" s="406">
        <v>2024</v>
      </c>
      <c r="E32">
        <v>275.50900000000001</v>
      </c>
      <c r="F32" t="s">
        <v>45</v>
      </c>
      <c r="G32" t="s">
        <v>407</v>
      </c>
      <c r="H32" s="36" t="s">
        <v>406</v>
      </c>
    </row>
    <row r="33" spans="1:8" ht="13.95" customHeight="1" x14ac:dyDescent="0.25">
      <c r="A33" t="s">
        <v>372</v>
      </c>
      <c r="B33" s="221" t="s">
        <v>373</v>
      </c>
      <c r="C33" t="s">
        <v>280</v>
      </c>
      <c r="D33" s="406">
        <v>2024</v>
      </c>
      <c r="E33">
        <v>1599.627</v>
      </c>
      <c r="F33" t="s">
        <v>45</v>
      </c>
      <c r="G33" t="s">
        <v>407</v>
      </c>
      <c r="H33" s="36" t="s">
        <v>406</v>
      </c>
    </row>
    <row r="34" spans="1:8" ht="13.95" customHeight="1" x14ac:dyDescent="0.25">
      <c r="A34" t="s">
        <v>372</v>
      </c>
      <c r="B34" s="221" t="s">
        <v>373</v>
      </c>
      <c r="C34" t="s">
        <v>282</v>
      </c>
      <c r="D34" s="406">
        <v>2024</v>
      </c>
      <c r="E34">
        <v>660.23599999999999</v>
      </c>
      <c r="F34" t="s">
        <v>45</v>
      </c>
      <c r="G34" t="s">
        <v>407</v>
      </c>
      <c r="H34" s="36" t="s">
        <v>406</v>
      </c>
    </row>
    <row r="35" spans="1:8" ht="13.95" customHeight="1" x14ac:dyDescent="0.25">
      <c r="A35" t="s">
        <v>372</v>
      </c>
      <c r="B35" s="221" t="s">
        <v>373</v>
      </c>
      <c r="C35" t="s">
        <v>284</v>
      </c>
      <c r="D35" s="406">
        <v>2024</v>
      </c>
      <c r="E35">
        <v>1223.8920000000001</v>
      </c>
      <c r="F35" t="s">
        <v>45</v>
      </c>
      <c r="G35" t="s">
        <v>407</v>
      </c>
      <c r="H35" s="36" t="s">
        <v>406</v>
      </c>
    </row>
    <row r="36" spans="1:8" ht="13.95" customHeight="1" x14ac:dyDescent="0.25">
      <c r="A36" t="s">
        <v>372</v>
      </c>
      <c r="B36" s="221" t="s">
        <v>373</v>
      </c>
      <c r="C36" t="s">
        <v>286</v>
      </c>
      <c r="D36" s="406">
        <v>2024</v>
      </c>
      <c r="E36">
        <v>1005.669</v>
      </c>
      <c r="F36" t="s">
        <v>45</v>
      </c>
      <c r="G36" t="s">
        <v>407</v>
      </c>
      <c r="H36" s="36" t="s">
        <v>406</v>
      </c>
    </row>
    <row r="37" spans="1:8" ht="13.95" customHeight="1" x14ac:dyDescent="0.25">
      <c r="A37" t="s">
        <v>372</v>
      </c>
      <c r="B37" s="221" t="s">
        <v>373</v>
      </c>
      <c r="C37" t="s">
        <v>288</v>
      </c>
      <c r="D37" s="406">
        <v>2024</v>
      </c>
      <c r="E37">
        <v>1131.425</v>
      </c>
      <c r="F37" t="s">
        <v>45</v>
      </c>
      <c r="G37" t="s">
        <v>407</v>
      </c>
      <c r="H37" s="36" t="s">
        <v>406</v>
      </c>
    </row>
    <row r="38" spans="1:8" ht="13.95" customHeight="1" x14ac:dyDescent="0.25">
      <c r="A38" t="s">
        <v>372</v>
      </c>
      <c r="B38" s="221" t="s">
        <v>373</v>
      </c>
      <c r="C38" t="s">
        <v>290</v>
      </c>
      <c r="D38" s="406">
        <v>2024</v>
      </c>
      <c r="E38">
        <v>959.08500000000004</v>
      </c>
      <c r="F38" t="s">
        <v>45</v>
      </c>
      <c r="G38" t="s">
        <v>407</v>
      </c>
      <c r="H38" s="36" t="s">
        <v>406</v>
      </c>
    </row>
    <row r="39" spans="1:8" ht="13.95" customHeight="1" x14ac:dyDescent="0.25">
      <c r="A39" t="s">
        <v>372</v>
      </c>
      <c r="B39" s="221" t="s">
        <v>373</v>
      </c>
      <c r="C39" t="s">
        <v>292</v>
      </c>
      <c r="D39" s="406">
        <v>2024</v>
      </c>
      <c r="E39">
        <v>975.06399999999996</v>
      </c>
      <c r="F39" t="s">
        <v>45</v>
      </c>
      <c r="G39" t="s">
        <v>407</v>
      </c>
      <c r="H39" s="36" t="s">
        <v>406</v>
      </c>
    </row>
    <row r="40" spans="1:8" ht="13.95" customHeight="1" x14ac:dyDescent="0.25">
      <c r="A40" t="s">
        <v>372</v>
      </c>
      <c r="B40" s="221" t="s">
        <v>373</v>
      </c>
      <c r="C40" t="s">
        <v>294</v>
      </c>
      <c r="D40" s="406">
        <v>2024</v>
      </c>
      <c r="E40">
        <v>803.72500000000002</v>
      </c>
      <c r="F40" t="s">
        <v>45</v>
      </c>
      <c r="G40" t="s">
        <v>407</v>
      </c>
      <c r="H40" s="36" t="s">
        <v>406</v>
      </c>
    </row>
    <row r="41" spans="1:8" ht="13.95" customHeight="1" x14ac:dyDescent="0.25">
      <c r="A41" t="s">
        <v>372</v>
      </c>
      <c r="B41" s="221" t="s">
        <v>373</v>
      </c>
      <c r="C41" t="s">
        <v>296</v>
      </c>
      <c r="D41" s="406">
        <v>2024</v>
      </c>
      <c r="E41">
        <v>1379.9449999999999</v>
      </c>
      <c r="F41" t="s">
        <v>45</v>
      </c>
      <c r="G41" t="s">
        <v>407</v>
      </c>
      <c r="H41" s="36" t="s">
        <v>406</v>
      </c>
    </row>
    <row r="42" spans="1:8" ht="13.95" customHeight="1" x14ac:dyDescent="0.25">
      <c r="A42" t="s">
        <v>372</v>
      </c>
      <c r="B42" s="221" t="s">
        <v>373</v>
      </c>
      <c r="C42" t="s">
        <v>298</v>
      </c>
      <c r="D42" s="406">
        <v>2024</v>
      </c>
      <c r="E42">
        <v>897.46699999999998</v>
      </c>
      <c r="F42" t="s">
        <v>45</v>
      </c>
      <c r="G42" t="s">
        <v>407</v>
      </c>
      <c r="H42" s="36" t="s">
        <v>406</v>
      </c>
    </row>
    <row r="43" spans="1:8" ht="13.95" customHeight="1" x14ac:dyDescent="0.25">
      <c r="A43" t="s">
        <v>372</v>
      </c>
      <c r="B43" s="221" t="s">
        <v>373</v>
      </c>
      <c r="C43" t="s">
        <v>300</v>
      </c>
      <c r="D43" s="406">
        <v>2024</v>
      </c>
      <c r="E43">
        <v>938.54300000000001</v>
      </c>
      <c r="F43" t="s">
        <v>45</v>
      </c>
      <c r="G43" t="s">
        <v>407</v>
      </c>
      <c r="H43" s="36" t="s">
        <v>406</v>
      </c>
    </row>
    <row r="44" spans="1:8" ht="13.95" customHeight="1" x14ac:dyDescent="0.25">
      <c r="A44" t="s">
        <v>372</v>
      </c>
      <c r="B44" s="221" t="s">
        <v>373</v>
      </c>
      <c r="C44" t="s">
        <v>302</v>
      </c>
      <c r="D44" s="406">
        <v>2024</v>
      </c>
      <c r="E44">
        <v>626.15800000000002</v>
      </c>
      <c r="F44" t="s">
        <v>45</v>
      </c>
      <c r="G44" t="s">
        <v>407</v>
      </c>
      <c r="H44" s="36" t="s">
        <v>406</v>
      </c>
    </row>
    <row r="45" spans="1:8" ht="13.95" customHeight="1" x14ac:dyDescent="0.25">
      <c r="A45" t="s">
        <v>372</v>
      </c>
      <c r="B45" s="221" t="s">
        <v>373</v>
      </c>
      <c r="C45" t="s">
        <v>303</v>
      </c>
      <c r="D45" s="406">
        <v>2024</v>
      </c>
      <c r="E45">
        <v>827.38199999999995</v>
      </c>
      <c r="F45" t="s">
        <v>45</v>
      </c>
      <c r="G45" t="s">
        <v>407</v>
      </c>
      <c r="H45" s="36" t="s">
        <v>406</v>
      </c>
    </row>
    <row r="46" spans="1:8" ht="13.95" customHeight="1" x14ac:dyDescent="0.25">
      <c r="A46" t="s">
        <v>339</v>
      </c>
      <c r="B46" t="s">
        <v>480</v>
      </c>
      <c r="C46" t="s">
        <v>312</v>
      </c>
      <c r="D46" s="406">
        <v>2024</v>
      </c>
      <c r="E46">
        <v>0.57030000000000003</v>
      </c>
      <c r="F46" t="s">
        <v>46</v>
      </c>
      <c r="G46" t="s">
        <v>332</v>
      </c>
      <c r="H46" s="36" t="s">
        <v>399</v>
      </c>
    </row>
    <row r="47" spans="1:8" ht="13.95" customHeight="1" x14ac:dyDescent="0.25">
      <c r="A47" t="s">
        <v>339</v>
      </c>
      <c r="B47" t="s">
        <v>451</v>
      </c>
      <c r="C47" t="s">
        <v>431</v>
      </c>
      <c r="D47" s="406">
        <v>2023</v>
      </c>
      <c r="E47">
        <v>0.68</v>
      </c>
      <c r="F47" t="s">
        <v>47</v>
      </c>
      <c r="G47" t="s">
        <v>333</v>
      </c>
      <c r="H47" s="36" t="s">
        <v>400</v>
      </c>
    </row>
    <row r="48" spans="1:8" ht="13.95" customHeight="1" x14ac:dyDescent="0.25">
      <c r="A48" t="s">
        <v>339</v>
      </c>
      <c r="B48" t="s">
        <v>315</v>
      </c>
      <c r="C48" t="s">
        <v>432</v>
      </c>
      <c r="D48" s="406">
        <v>2024</v>
      </c>
      <c r="E48">
        <v>0.71599999999999997</v>
      </c>
      <c r="F48" t="s">
        <v>46</v>
      </c>
      <c r="G48" t="s">
        <v>336</v>
      </c>
      <c r="H48" t="s">
        <v>337</v>
      </c>
    </row>
    <row r="49" spans="1:8" ht="13.95" customHeight="1" x14ac:dyDescent="0.25">
      <c r="A49" t="s">
        <v>339</v>
      </c>
      <c r="B49" t="s">
        <v>434</v>
      </c>
      <c r="C49" t="s">
        <v>438</v>
      </c>
      <c r="D49" s="406">
        <v>2022</v>
      </c>
      <c r="E49">
        <v>783</v>
      </c>
      <c r="F49" t="s">
        <v>44</v>
      </c>
      <c r="G49" t="s">
        <v>437</v>
      </c>
      <c r="H49" s="36" t="s">
        <v>436</v>
      </c>
    </row>
    <row r="50" spans="1:8" ht="13.95" customHeight="1" x14ac:dyDescent="0.25">
      <c r="A50" t="s">
        <v>339</v>
      </c>
      <c r="B50" t="s">
        <v>435</v>
      </c>
      <c r="C50" t="s">
        <v>439</v>
      </c>
      <c r="D50" s="406">
        <v>2022</v>
      </c>
      <c r="E50">
        <v>471</v>
      </c>
      <c r="F50" t="s">
        <v>44</v>
      </c>
      <c r="G50" t="s">
        <v>437</v>
      </c>
      <c r="H50" s="36" t="s">
        <v>436</v>
      </c>
    </row>
    <row r="51" spans="1:8" ht="13.95" customHeight="1" x14ac:dyDescent="0.25">
      <c r="A51" t="s">
        <v>339</v>
      </c>
      <c r="B51" t="s">
        <v>310</v>
      </c>
      <c r="C51" t="s">
        <v>329</v>
      </c>
      <c r="D51" s="406">
        <v>2023</v>
      </c>
      <c r="E51">
        <v>0.55000000000000004</v>
      </c>
      <c r="F51" t="s">
        <v>46</v>
      </c>
      <c r="G51" t="s">
        <v>329</v>
      </c>
      <c r="H51" t="s">
        <v>330</v>
      </c>
    </row>
    <row r="52" spans="1:8" ht="13.95" customHeight="1" x14ac:dyDescent="0.25">
      <c r="A52" t="s">
        <v>339</v>
      </c>
      <c r="B52" t="s">
        <v>421</v>
      </c>
      <c r="C52" t="s">
        <v>433</v>
      </c>
      <c r="D52" s="406">
        <v>2023</v>
      </c>
      <c r="E52">
        <v>0.4168</v>
      </c>
      <c r="F52" t="s">
        <v>47</v>
      </c>
      <c r="G52" t="s">
        <v>331</v>
      </c>
      <c r="H52" s="36" t="s">
        <v>401</v>
      </c>
    </row>
    <row r="53" spans="1:8" ht="13.95" customHeight="1" x14ac:dyDescent="0.25">
      <c r="A53" t="s">
        <v>339</v>
      </c>
      <c r="B53" t="s">
        <v>314</v>
      </c>
      <c r="C53" t="s">
        <v>334</v>
      </c>
      <c r="D53" s="406">
        <v>2023</v>
      </c>
      <c r="E53">
        <v>0.495</v>
      </c>
      <c r="F53" t="s">
        <v>47</v>
      </c>
      <c r="G53" t="s">
        <v>334</v>
      </c>
      <c r="H53" t="s">
        <v>335</v>
      </c>
    </row>
    <row r="54" spans="1:8" ht="13.95" customHeight="1" x14ac:dyDescent="0.25">
      <c r="A54" t="s">
        <v>339</v>
      </c>
      <c r="B54" t="s">
        <v>445</v>
      </c>
      <c r="C54" t="s">
        <v>443</v>
      </c>
      <c r="D54" s="406">
        <v>2024</v>
      </c>
      <c r="E54">
        <v>0.40100000000000002</v>
      </c>
      <c r="F54" t="s">
        <v>47</v>
      </c>
      <c r="G54" t="s">
        <v>443</v>
      </c>
      <c r="H54" t="s">
        <v>444</v>
      </c>
    </row>
    <row r="55" spans="1:8" ht="13.95" customHeight="1" x14ac:dyDescent="0.25">
      <c r="A55" t="s">
        <v>340</v>
      </c>
      <c r="B55" t="s">
        <v>419</v>
      </c>
      <c r="C55" t="s">
        <v>343</v>
      </c>
      <c r="D55" s="406">
        <v>2023</v>
      </c>
      <c r="E55">
        <v>96</v>
      </c>
      <c r="F55" t="s">
        <v>44</v>
      </c>
      <c r="G55" t="s">
        <v>418</v>
      </c>
      <c r="H55" t="s">
        <v>398</v>
      </c>
    </row>
    <row r="56" spans="1:8" ht="13.95" customHeight="1" x14ac:dyDescent="0.25">
      <c r="A56" t="s">
        <v>340</v>
      </c>
      <c r="B56" t="s">
        <v>419</v>
      </c>
      <c r="C56" t="s">
        <v>344</v>
      </c>
      <c r="D56" s="406">
        <v>2023</v>
      </c>
      <c r="E56">
        <v>145</v>
      </c>
      <c r="F56" t="s">
        <v>44</v>
      </c>
      <c r="G56" t="s">
        <v>418</v>
      </c>
      <c r="H56" t="s">
        <v>398</v>
      </c>
    </row>
    <row r="57" spans="1:8" ht="13.95" customHeight="1" x14ac:dyDescent="0.25">
      <c r="A57" t="s">
        <v>340</v>
      </c>
      <c r="B57" t="s">
        <v>419</v>
      </c>
      <c r="C57" t="s">
        <v>345</v>
      </c>
      <c r="D57" s="406">
        <v>2023</v>
      </c>
      <c r="E57">
        <v>422</v>
      </c>
      <c r="F57" t="s">
        <v>44</v>
      </c>
      <c r="G57" t="s">
        <v>418</v>
      </c>
      <c r="H57" t="s">
        <v>398</v>
      </c>
    </row>
    <row r="58" spans="1:8" ht="13.95" customHeight="1" x14ac:dyDescent="0.25">
      <c r="A58" t="s">
        <v>340</v>
      </c>
      <c r="B58" t="s">
        <v>419</v>
      </c>
      <c r="C58" t="s">
        <v>346</v>
      </c>
      <c r="D58" s="406">
        <v>2023</v>
      </c>
      <c r="E58">
        <v>133</v>
      </c>
      <c r="F58" t="s">
        <v>44</v>
      </c>
      <c r="G58" t="s">
        <v>418</v>
      </c>
      <c r="H58" t="s">
        <v>398</v>
      </c>
    </row>
    <row r="59" spans="1:8" ht="13.95" customHeight="1" x14ac:dyDescent="0.25">
      <c r="A59" t="s">
        <v>340</v>
      </c>
      <c r="B59" t="s">
        <v>419</v>
      </c>
      <c r="C59" t="s">
        <v>347</v>
      </c>
      <c r="D59" s="406">
        <v>2023</v>
      </c>
      <c r="E59">
        <v>589</v>
      </c>
      <c r="F59" t="s">
        <v>44</v>
      </c>
      <c r="G59" t="s">
        <v>418</v>
      </c>
      <c r="H59" t="s">
        <v>398</v>
      </c>
    </row>
    <row r="60" spans="1:8" ht="13.95" customHeight="1" x14ac:dyDescent="0.25">
      <c r="A60" t="s">
        <v>340</v>
      </c>
      <c r="B60" t="s">
        <v>419</v>
      </c>
      <c r="C60" t="s">
        <v>348</v>
      </c>
      <c r="D60" s="406">
        <v>2023</v>
      </c>
      <c r="E60">
        <v>400</v>
      </c>
      <c r="F60" t="s">
        <v>44</v>
      </c>
      <c r="G60" t="s">
        <v>418</v>
      </c>
      <c r="H60" t="s">
        <v>398</v>
      </c>
    </row>
    <row r="61" spans="1:8" ht="13.95" customHeight="1" x14ac:dyDescent="0.25">
      <c r="A61" t="s">
        <v>340</v>
      </c>
      <c r="B61" t="s">
        <v>419</v>
      </c>
      <c r="C61" t="s">
        <v>349</v>
      </c>
      <c r="D61" s="406">
        <v>2023</v>
      </c>
      <c r="E61">
        <v>103</v>
      </c>
      <c r="F61" t="s">
        <v>44</v>
      </c>
      <c r="G61" t="s">
        <v>418</v>
      </c>
      <c r="H61" t="s">
        <v>398</v>
      </c>
    </row>
    <row r="62" spans="1:8" ht="13.95" customHeight="1" x14ac:dyDescent="0.25">
      <c r="A62" t="s">
        <v>340</v>
      </c>
      <c r="B62" t="s">
        <v>419</v>
      </c>
      <c r="C62" t="s">
        <v>350</v>
      </c>
      <c r="D62" s="406">
        <v>2023</v>
      </c>
      <c r="E62">
        <v>658</v>
      </c>
      <c r="F62" t="s">
        <v>44</v>
      </c>
      <c r="G62" t="s">
        <v>418</v>
      </c>
      <c r="H62" t="s">
        <v>398</v>
      </c>
    </row>
    <row r="63" spans="1:8" ht="13.95" customHeight="1" x14ac:dyDescent="0.25">
      <c r="A63" t="s">
        <v>340</v>
      </c>
      <c r="B63" t="s">
        <v>419</v>
      </c>
      <c r="C63" t="s">
        <v>351</v>
      </c>
      <c r="D63" s="406">
        <v>2023</v>
      </c>
      <c r="E63">
        <v>251</v>
      </c>
      <c r="F63" t="s">
        <v>44</v>
      </c>
      <c r="G63" t="s">
        <v>418</v>
      </c>
      <c r="H63" t="s">
        <v>398</v>
      </c>
    </row>
    <row r="64" spans="1:8" ht="13.95" customHeight="1" x14ac:dyDescent="0.25">
      <c r="A64" t="s">
        <v>340</v>
      </c>
      <c r="B64" t="s">
        <v>419</v>
      </c>
      <c r="C64" t="s">
        <v>352</v>
      </c>
      <c r="D64" s="406">
        <v>2023</v>
      </c>
      <c r="E64">
        <v>66</v>
      </c>
      <c r="F64" t="s">
        <v>44</v>
      </c>
      <c r="G64" t="s">
        <v>418</v>
      </c>
      <c r="H64" t="s">
        <v>398</v>
      </c>
    </row>
    <row r="65" spans="1:8" ht="13.95" customHeight="1" x14ac:dyDescent="0.25">
      <c r="A65" t="s">
        <v>340</v>
      </c>
      <c r="B65" t="s">
        <v>419</v>
      </c>
      <c r="C65" t="s">
        <v>353</v>
      </c>
      <c r="D65" s="406">
        <v>2023</v>
      </c>
      <c r="E65">
        <v>68</v>
      </c>
      <c r="F65" t="s">
        <v>44</v>
      </c>
      <c r="G65" t="s">
        <v>418</v>
      </c>
      <c r="H65" t="s">
        <v>398</v>
      </c>
    </row>
    <row r="66" spans="1:8" ht="13.95" customHeight="1" x14ac:dyDescent="0.25">
      <c r="A66" t="s">
        <v>340</v>
      </c>
      <c r="B66" t="s">
        <v>419</v>
      </c>
      <c r="C66" t="s">
        <v>354</v>
      </c>
      <c r="D66" s="406">
        <v>2023</v>
      </c>
      <c r="E66">
        <v>366</v>
      </c>
      <c r="F66" t="s">
        <v>44</v>
      </c>
      <c r="G66" t="s">
        <v>418</v>
      </c>
      <c r="H66" s="36" t="s">
        <v>398</v>
      </c>
    </row>
    <row r="67" spans="1:8" ht="13.95" customHeight="1" x14ac:dyDescent="0.25">
      <c r="A67" t="s">
        <v>340</v>
      </c>
      <c r="B67" t="s">
        <v>419</v>
      </c>
      <c r="C67" t="s">
        <v>355</v>
      </c>
      <c r="D67" s="406">
        <v>2023</v>
      </c>
      <c r="E67">
        <v>416</v>
      </c>
      <c r="F67" t="s">
        <v>44</v>
      </c>
      <c r="G67" t="s">
        <v>418</v>
      </c>
      <c r="H67" t="s">
        <v>398</v>
      </c>
    </row>
    <row r="68" spans="1:8" ht="13.95" customHeight="1" x14ac:dyDescent="0.25">
      <c r="A68" t="s">
        <v>340</v>
      </c>
      <c r="B68" t="s">
        <v>419</v>
      </c>
      <c r="C68" t="s">
        <v>356</v>
      </c>
      <c r="D68" s="406">
        <v>2023</v>
      </c>
      <c r="E68">
        <v>180</v>
      </c>
      <c r="F68" t="s">
        <v>44</v>
      </c>
      <c r="G68" t="s">
        <v>418</v>
      </c>
      <c r="H68" t="s">
        <v>398</v>
      </c>
    </row>
    <row r="69" spans="1:8" ht="13.95" customHeight="1" x14ac:dyDescent="0.25">
      <c r="A69" t="s">
        <v>340</v>
      </c>
      <c r="B69" t="s">
        <v>419</v>
      </c>
      <c r="C69" t="s">
        <v>357</v>
      </c>
      <c r="D69" s="406">
        <v>2023</v>
      </c>
      <c r="E69">
        <v>310</v>
      </c>
      <c r="F69" t="s">
        <v>44</v>
      </c>
      <c r="G69" t="s">
        <v>418</v>
      </c>
      <c r="H69" t="s">
        <v>398</v>
      </c>
    </row>
    <row r="70" spans="1:8" ht="13.95" customHeight="1" x14ac:dyDescent="0.25">
      <c r="A70" t="s">
        <v>340</v>
      </c>
      <c r="B70" t="s">
        <v>419</v>
      </c>
      <c r="C70" t="s">
        <v>358</v>
      </c>
      <c r="D70" s="406">
        <v>2023</v>
      </c>
      <c r="E70">
        <v>252</v>
      </c>
      <c r="F70" t="s">
        <v>44</v>
      </c>
      <c r="G70" t="s">
        <v>418</v>
      </c>
      <c r="H70" t="s">
        <v>398</v>
      </c>
    </row>
    <row r="71" spans="1:8" ht="13.95" customHeight="1" x14ac:dyDescent="0.25">
      <c r="A71" t="s">
        <v>340</v>
      </c>
      <c r="B71" t="s">
        <v>419</v>
      </c>
      <c r="C71" t="s">
        <v>359</v>
      </c>
      <c r="D71" s="406">
        <v>2023</v>
      </c>
      <c r="E71">
        <v>86</v>
      </c>
      <c r="F71" t="s">
        <v>44</v>
      </c>
      <c r="G71" t="s">
        <v>418</v>
      </c>
      <c r="H71" t="s">
        <v>398</v>
      </c>
    </row>
    <row r="72" spans="1:8" ht="13.95" customHeight="1" x14ac:dyDescent="0.25">
      <c r="A72" t="s">
        <v>340</v>
      </c>
      <c r="B72" t="s">
        <v>419</v>
      </c>
      <c r="C72" t="s">
        <v>360</v>
      </c>
      <c r="D72" s="406">
        <v>2023</v>
      </c>
      <c r="E72">
        <v>180</v>
      </c>
      <c r="F72" t="s">
        <v>44</v>
      </c>
      <c r="G72" t="s">
        <v>418</v>
      </c>
      <c r="H72" t="s">
        <v>398</v>
      </c>
    </row>
    <row r="73" spans="1:8" ht="13.95" customHeight="1" x14ac:dyDescent="0.25">
      <c r="A73" t="s">
        <v>340</v>
      </c>
      <c r="B73" t="s">
        <v>419</v>
      </c>
      <c r="C73" t="s">
        <v>361</v>
      </c>
      <c r="D73" s="406">
        <v>2023</v>
      </c>
      <c r="E73">
        <v>52</v>
      </c>
      <c r="F73" t="s">
        <v>44</v>
      </c>
      <c r="G73" t="s">
        <v>418</v>
      </c>
      <c r="H73" t="s">
        <v>398</v>
      </c>
    </row>
    <row r="74" spans="1:8" ht="13.95" customHeight="1" x14ac:dyDescent="0.25">
      <c r="A74" t="s">
        <v>340</v>
      </c>
      <c r="B74" t="s">
        <v>419</v>
      </c>
      <c r="C74" t="s">
        <v>362</v>
      </c>
      <c r="D74" s="406">
        <v>2023</v>
      </c>
      <c r="E74">
        <v>347</v>
      </c>
      <c r="F74" t="s">
        <v>44</v>
      </c>
      <c r="G74" t="s">
        <v>418</v>
      </c>
      <c r="H74" t="s">
        <v>398</v>
      </c>
    </row>
    <row r="75" spans="1:8" ht="13.95" customHeight="1" x14ac:dyDescent="0.25">
      <c r="A75" t="s">
        <v>340</v>
      </c>
      <c r="B75" t="s">
        <v>419</v>
      </c>
      <c r="C75" t="s">
        <v>363</v>
      </c>
      <c r="D75" s="406">
        <v>2023</v>
      </c>
      <c r="E75">
        <v>321</v>
      </c>
      <c r="F75" t="s">
        <v>44</v>
      </c>
      <c r="G75" t="s">
        <v>418</v>
      </c>
      <c r="H75" t="s">
        <v>398</v>
      </c>
    </row>
    <row r="76" spans="1:8" ht="13.95" customHeight="1" x14ac:dyDescent="0.25">
      <c r="A76" t="s">
        <v>340</v>
      </c>
      <c r="B76" t="s">
        <v>419</v>
      </c>
      <c r="C76" t="s">
        <v>364</v>
      </c>
      <c r="D76" s="406">
        <v>2023</v>
      </c>
      <c r="E76">
        <v>666</v>
      </c>
      <c r="F76" t="s">
        <v>44</v>
      </c>
      <c r="G76" t="s">
        <v>418</v>
      </c>
      <c r="H76" t="s">
        <v>398</v>
      </c>
    </row>
    <row r="77" spans="1:8" ht="13.95" customHeight="1" x14ac:dyDescent="0.25">
      <c r="A77" t="s">
        <v>340</v>
      </c>
      <c r="B77" t="s">
        <v>419</v>
      </c>
      <c r="C77" t="s">
        <v>365</v>
      </c>
      <c r="D77" s="406">
        <v>2023</v>
      </c>
      <c r="E77">
        <v>173</v>
      </c>
      <c r="F77" t="s">
        <v>44</v>
      </c>
      <c r="G77" t="s">
        <v>418</v>
      </c>
      <c r="H77" t="s">
        <v>398</v>
      </c>
    </row>
    <row r="78" spans="1:8" ht="13.95" customHeight="1" x14ac:dyDescent="0.25">
      <c r="A78" t="s">
        <v>340</v>
      </c>
      <c r="B78" t="s">
        <v>419</v>
      </c>
      <c r="C78" t="s">
        <v>366</v>
      </c>
      <c r="D78" s="406">
        <v>2023</v>
      </c>
      <c r="E78">
        <v>247</v>
      </c>
      <c r="F78" t="s">
        <v>44</v>
      </c>
      <c r="G78" t="s">
        <v>418</v>
      </c>
      <c r="H78" t="s">
        <v>398</v>
      </c>
    </row>
    <row r="79" spans="1:8" ht="13.95" customHeight="1" x14ac:dyDescent="0.25">
      <c r="A79" t="s">
        <v>340</v>
      </c>
      <c r="B79" t="s">
        <v>419</v>
      </c>
      <c r="C79" t="s">
        <v>367</v>
      </c>
      <c r="D79" s="406">
        <v>2023</v>
      </c>
      <c r="E79">
        <v>115</v>
      </c>
      <c r="F79" t="s">
        <v>44</v>
      </c>
      <c r="G79" t="s">
        <v>418</v>
      </c>
      <c r="H79" t="s">
        <v>398</v>
      </c>
    </row>
    <row r="80" spans="1:8" ht="13.95" customHeight="1" x14ac:dyDescent="0.25">
      <c r="A80" t="s">
        <v>340</v>
      </c>
      <c r="B80" t="s">
        <v>419</v>
      </c>
      <c r="C80" t="s">
        <v>368</v>
      </c>
      <c r="D80" s="406">
        <v>2023</v>
      </c>
      <c r="E80">
        <v>208</v>
      </c>
      <c r="F80" t="s">
        <v>44</v>
      </c>
      <c r="G80" t="s">
        <v>418</v>
      </c>
      <c r="H80" t="s">
        <v>398</v>
      </c>
    </row>
    <row r="81" spans="1:8" ht="13.95" customHeight="1" x14ac:dyDescent="0.25">
      <c r="A81" t="s">
        <v>340</v>
      </c>
      <c r="B81" t="s">
        <v>419</v>
      </c>
      <c r="C81" t="s">
        <v>369</v>
      </c>
      <c r="D81" s="406">
        <v>2023</v>
      </c>
      <c r="E81">
        <v>205</v>
      </c>
      <c r="F81" t="s">
        <v>44</v>
      </c>
      <c r="G81" t="s">
        <v>418</v>
      </c>
      <c r="H81" t="s">
        <v>398</v>
      </c>
    </row>
    <row r="82" spans="1:8" ht="13.95" customHeight="1" x14ac:dyDescent="0.25">
      <c r="A82" t="s">
        <v>340</v>
      </c>
      <c r="B82" t="s">
        <v>419</v>
      </c>
      <c r="C82" t="s">
        <v>370</v>
      </c>
      <c r="D82" s="406">
        <v>2023</v>
      </c>
      <c r="E82">
        <v>7</v>
      </c>
      <c r="F82" t="s">
        <v>44</v>
      </c>
      <c r="G82" t="s">
        <v>418</v>
      </c>
      <c r="H82" t="s">
        <v>398</v>
      </c>
    </row>
    <row r="83" spans="1:8" ht="13.95" customHeight="1" x14ac:dyDescent="0.25">
      <c r="A83" t="s">
        <v>340</v>
      </c>
      <c r="B83" t="s">
        <v>371</v>
      </c>
      <c r="C83" t="s">
        <v>440</v>
      </c>
      <c r="D83" s="406">
        <v>2022</v>
      </c>
      <c r="E83">
        <v>48</v>
      </c>
      <c r="F83" t="s">
        <v>44</v>
      </c>
      <c r="G83" t="s">
        <v>437</v>
      </c>
      <c r="H83" s="36" t="s">
        <v>436</v>
      </c>
    </row>
    <row r="84" spans="1:8" ht="13.95" customHeight="1" x14ac:dyDescent="0.25">
      <c r="A84" t="s">
        <v>340</v>
      </c>
      <c r="B84" t="s">
        <v>382</v>
      </c>
      <c r="C84" t="s">
        <v>428</v>
      </c>
      <c r="D84" s="406">
        <v>2024</v>
      </c>
      <c r="E84">
        <v>0.14299999999999999</v>
      </c>
      <c r="F84" t="s">
        <v>47</v>
      </c>
      <c r="G84" t="s">
        <v>429</v>
      </c>
      <c r="H84" t="s">
        <v>430</v>
      </c>
    </row>
    <row r="85" spans="1:8" ht="13.95" customHeight="1" x14ac:dyDescent="0.25">
      <c r="A85" t="s">
        <v>340</v>
      </c>
      <c r="B85" t="s">
        <v>382</v>
      </c>
      <c r="C85" t="s">
        <v>426</v>
      </c>
      <c r="D85" s="406">
        <v>2024</v>
      </c>
      <c r="E85">
        <v>0.14599999999999999</v>
      </c>
      <c r="F85" t="s">
        <v>47</v>
      </c>
      <c r="G85" t="s">
        <v>429</v>
      </c>
      <c r="H85" t="s">
        <v>430</v>
      </c>
    </row>
    <row r="86" spans="1:8" ht="13.95" customHeight="1" x14ac:dyDescent="0.25">
      <c r="A86" t="s">
        <v>340</v>
      </c>
      <c r="B86" t="s">
        <v>382</v>
      </c>
      <c r="C86" t="s">
        <v>427</v>
      </c>
      <c r="D86" s="406">
        <v>2024</v>
      </c>
      <c r="E86">
        <v>0.14000000000000001</v>
      </c>
      <c r="F86" t="s">
        <v>47</v>
      </c>
      <c r="G86" t="s">
        <v>429</v>
      </c>
      <c r="H86" t="s">
        <v>430</v>
      </c>
    </row>
    <row r="87" spans="1:8" ht="13.95" customHeight="1" x14ac:dyDescent="0.25">
      <c r="A87" t="s">
        <v>341</v>
      </c>
      <c r="B87" t="s">
        <v>379</v>
      </c>
      <c r="C87" t="s">
        <v>412</v>
      </c>
      <c r="D87" s="406">
        <v>2023</v>
      </c>
      <c r="E87">
        <v>0.68</v>
      </c>
      <c r="F87" t="s">
        <v>47</v>
      </c>
      <c r="G87" t="s">
        <v>424</v>
      </c>
      <c r="H87" t="s">
        <v>425</v>
      </c>
    </row>
    <row r="88" spans="1:8" ht="13.95" customHeight="1" x14ac:dyDescent="0.25">
      <c r="A88" t="s">
        <v>341</v>
      </c>
      <c r="B88" t="s">
        <v>379</v>
      </c>
      <c r="C88" t="s">
        <v>411</v>
      </c>
      <c r="D88" s="406">
        <v>2023</v>
      </c>
      <c r="E88">
        <v>0.68</v>
      </c>
      <c r="F88" t="s">
        <v>47</v>
      </c>
      <c r="G88" t="s">
        <v>424</v>
      </c>
      <c r="H88" t="s">
        <v>425</v>
      </c>
    </row>
    <row r="89" spans="1:8" ht="13.95" customHeight="1" x14ac:dyDescent="0.25">
      <c r="A89" t="s">
        <v>341</v>
      </c>
      <c r="B89" t="s">
        <v>379</v>
      </c>
      <c r="C89" t="s">
        <v>414</v>
      </c>
      <c r="D89" s="406">
        <v>2023</v>
      </c>
      <c r="E89">
        <v>0.75</v>
      </c>
      <c r="F89" t="s">
        <v>47</v>
      </c>
      <c r="G89" t="s">
        <v>424</v>
      </c>
      <c r="H89" t="s">
        <v>425</v>
      </c>
    </row>
    <row r="90" spans="1:8" ht="13.95" customHeight="1" x14ac:dyDescent="0.25">
      <c r="A90" t="s">
        <v>341</v>
      </c>
      <c r="B90" t="s">
        <v>379</v>
      </c>
      <c r="C90" t="s">
        <v>415</v>
      </c>
      <c r="D90" s="406">
        <v>2023</v>
      </c>
      <c r="E90">
        <v>0.25</v>
      </c>
      <c r="F90" t="s">
        <v>47</v>
      </c>
      <c r="G90" t="s">
        <v>424</v>
      </c>
      <c r="H90" t="s">
        <v>425</v>
      </c>
    </row>
    <row r="91" spans="1:8" ht="13.95" customHeight="1" x14ac:dyDescent="0.25">
      <c r="A91" t="s">
        <v>341</v>
      </c>
      <c r="B91" t="s">
        <v>379</v>
      </c>
      <c r="C91" t="s">
        <v>417</v>
      </c>
      <c r="D91" s="406">
        <v>2023</v>
      </c>
      <c r="E91">
        <v>0.53</v>
      </c>
      <c r="F91" t="s">
        <v>47</v>
      </c>
      <c r="G91" t="s">
        <v>424</v>
      </c>
      <c r="H91" t="s">
        <v>425</v>
      </c>
    </row>
    <row r="92" spans="1:8" ht="13.95" customHeight="1" x14ac:dyDescent="0.25">
      <c r="A92" t="s">
        <v>341</v>
      </c>
      <c r="B92" t="s">
        <v>379</v>
      </c>
      <c r="C92" t="s">
        <v>413</v>
      </c>
      <c r="D92" s="406">
        <v>2023</v>
      </c>
      <c r="E92">
        <v>0.79</v>
      </c>
      <c r="F92" t="s">
        <v>47</v>
      </c>
      <c r="G92" t="s">
        <v>424</v>
      </c>
      <c r="H92" t="s">
        <v>425</v>
      </c>
    </row>
    <row r="93" spans="1:8" ht="13.95" customHeight="1" x14ac:dyDescent="0.25">
      <c r="A93" t="s">
        <v>341</v>
      </c>
      <c r="B93" t="s">
        <v>379</v>
      </c>
      <c r="C93" t="s">
        <v>416</v>
      </c>
      <c r="D93" s="406">
        <v>2023</v>
      </c>
      <c r="E93">
        <v>0.53</v>
      </c>
      <c r="F93" t="s">
        <v>47</v>
      </c>
      <c r="G93" t="s">
        <v>424</v>
      </c>
      <c r="H93" t="s">
        <v>425</v>
      </c>
    </row>
    <row r="94" spans="1:8" ht="13.95" customHeight="1" x14ac:dyDescent="0.25">
      <c r="A94" t="s">
        <v>341</v>
      </c>
      <c r="B94" t="s">
        <v>452</v>
      </c>
      <c r="C94" t="s">
        <v>380</v>
      </c>
      <c r="D94" s="406">
        <v>2023</v>
      </c>
      <c r="E94">
        <v>0.53700000000000003</v>
      </c>
      <c r="F94" t="s">
        <v>46</v>
      </c>
      <c r="G94" t="s">
        <v>447</v>
      </c>
      <c r="H94" t="s">
        <v>446</v>
      </c>
    </row>
  </sheetData>
  <autoFilter ref="A1:H94" xr:uid="{4596B0D8-68A2-4C75-B83A-DF2171AEE492}">
    <sortState xmlns:xlrd2="http://schemas.microsoft.com/office/spreadsheetml/2017/richdata2" ref="A2:H94">
      <sortCondition ref="A1:A94"/>
    </sortState>
  </autoFilter>
  <mergeCells count="1">
    <mergeCell ref="I1:L1"/>
  </mergeCells>
  <hyperlinks>
    <hyperlink ref="H46" r:id="rId1" display="https://www.mee.gov.cn/" xr:uid="{33820C1A-3F0F-41A0-8FDF-C838A45B8793}"/>
    <hyperlink ref="H47" r:id="rId2" xr:uid="{E76FEBB7-59D8-4786-9AE1-F23A7FFEA41B}"/>
    <hyperlink ref="H52" r:id="rId3" xr:uid="{909B1AB6-4F0C-4EF5-A6CB-85F7CBB3AF9C}"/>
    <hyperlink ref="H17" r:id="rId4" xr:uid="{E74610E2-EF9E-4D6B-A9F3-081EA6695873}"/>
    <hyperlink ref="H18" r:id="rId5" xr:uid="{B8193FFA-759D-433D-BE6B-D826B1D7C803}"/>
    <hyperlink ref="H19" r:id="rId6" xr:uid="{DB6A336D-0A7E-4C13-AE69-93D0D4613338}"/>
    <hyperlink ref="H20" r:id="rId7" xr:uid="{50232A1B-B701-4A2D-8EBE-E0AE337E6684}"/>
    <hyperlink ref="H21" r:id="rId8" xr:uid="{9E08887D-6663-4920-9D86-EAC0A65E16A4}"/>
    <hyperlink ref="H22" r:id="rId9" xr:uid="{D5C2248C-7572-41AA-994E-60C41C94E608}"/>
    <hyperlink ref="H23" r:id="rId10" xr:uid="{545E00B0-6F36-44E1-A115-A4F7C5056490}"/>
    <hyperlink ref="H24" r:id="rId11" xr:uid="{B14D330E-5CF3-4215-94B8-C2272856D076}"/>
    <hyperlink ref="H25" r:id="rId12" xr:uid="{CA5B04D7-BEFA-49B6-9629-DB2772B4808F}"/>
    <hyperlink ref="H26" r:id="rId13" xr:uid="{866B926C-2479-4A37-A941-209F7F291151}"/>
    <hyperlink ref="H27" r:id="rId14" xr:uid="{C3B87596-AE22-4701-948C-59C6EB936CB6}"/>
    <hyperlink ref="H28" r:id="rId15" xr:uid="{54F6FF00-070E-4A19-AFEB-0F725F2F3865}"/>
    <hyperlink ref="H29" r:id="rId16" xr:uid="{A41FE080-4BA8-4BC2-8F2C-86A95B2E728F}"/>
    <hyperlink ref="H30" r:id="rId17" xr:uid="{0C8C2C58-8B49-4F5D-8192-8CF53E50835E}"/>
    <hyperlink ref="H31" r:id="rId18" xr:uid="{4CF80E77-781D-4B48-B52B-C79039A2655F}"/>
    <hyperlink ref="H32" r:id="rId19" xr:uid="{97C2D04E-114C-44D0-A8D7-7C32428692F9}"/>
    <hyperlink ref="H33" r:id="rId20" xr:uid="{FA67B691-DF39-4BFC-A911-7BC8E5ED1465}"/>
    <hyperlink ref="H34" r:id="rId21" xr:uid="{967803DF-5135-433D-BFB5-6C16965E61E5}"/>
    <hyperlink ref="H35" r:id="rId22" xr:uid="{FD256A39-5405-411E-A6C0-FE33D55C902C}"/>
    <hyperlink ref="H36" r:id="rId23" xr:uid="{B99BFF3C-AD81-404C-8D14-BBF37B1DFB76}"/>
    <hyperlink ref="H37" r:id="rId24" xr:uid="{8EA8E322-33C8-49C5-8D4C-004630D3ED51}"/>
    <hyperlink ref="H38" r:id="rId25" xr:uid="{61155875-9EA9-4B6E-9171-4A5ED402CF10}"/>
    <hyperlink ref="H39" r:id="rId26" xr:uid="{35E00AD6-DE4D-47F4-99BD-754D6D3B082C}"/>
    <hyperlink ref="H40" r:id="rId27" xr:uid="{17100623-B477-4244-8BA0-C98DEDC28E90}"/>
    <hyperlink ref="H41" r:id="rId28" xr:uid="{47358D51-90CA-4E23-93CE-BBBC04AD74D9}"/>
    <hyperlink ref="H42" r:id="rId29" xr:uid="{8282661D-AF4E-4BAA-BB11-8A94F52352EF}"/>
    <hyperlink ref="H43" r:id="rId30" xr:uid="{173B6C56-B00D-4D71-B5BD-AA0C5527883E}"/>
    <hyperlink ref="H44" r:id="rId31" xr:uid="{2DE99A39-DDD6-4AF9-858D-F888FDCB6B8E}"/>
    <hyperlink ref="H45" r:id="rId32" xr:uid="{795E7336-E0A9-46A3-B611-7D5DA96F2E77}"/>
    <hyperlink ref="H83" r:id="rId33" xr:uid="{D2BCED4C-5A45-42EF-B92E-09DBEAD97262}"/>
    <hyperlink ref="H49" r:id="rId34" xr:uid="{877DF2B5-210F-4C8A-9FC1-0CECD660AD0F}"/>
    <hyperlink ref="H50" r:id="rId35" xr:uid="{6348B345-C21E-4006-BD6B-832027E670C9}"/>
    <hyperlink ref="H2" r:id="rId36" xr:uid="{190AD177-6BA9-47E7-B173-F917B8E36B12}"/>
    <hyperlink ref="H3" r:id="rId37" xr:uid="{7C4EE3A7-69BE-47CB-A5D0-024624496B61}"/>
    <hyperlink ref="H15" r:id="rId38" xr:uid="{E61358C8-7E73-4298-99A2-93E62ECF6B13}"/>
    <hyperlink ref="H66" r:id="rId39" xr:uid="{770C2D0F-F024-4BF1-8399-5CED3523653E}"/>
  </hyperlinks>
  <pageMargins left="0.7" right="0.7" top="0.75" bottom="0.75" header="0.3" footer="0.3"/>
  <pageSetup orientation="portrait" verticalDpi="300" r:id="rId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E2CA-4CE9-41A0-8EDD-AE19F833409B}">
  <dimension ref="A2:AC33"/>
  <sheetViews>
    <sheetView showGridLines="0" zoomScale="55" zoomScaleNormal="55" workbookViewId="0">
      <selection activeCell="J20" sqref="J20"/>
    </sheetView>
  </sheetViews>
  <sheetFormatPr defaultColWidth="9.21875" defaultRowHeight="14.4" x14ac:dyDescent="0.3"/>
  <cols>
    <col min="1" max="1" width="3.77734375" style="51" customWidth="1"/>
    <col min="2" max="4" width="11.77734375" style="51" customWidth="1"/>
    <col min="5" max="11" width="11.21875" style="51" customWidth="1"/>
    <col min="12" max="12" width="3.21875" style="51" customWidth="1"/>
    <col min="13" max="13" width="3.77734375" style="51" bestFit="1" customWidth="1"/>
    <col min="14" max="14" width="17.77734375" style="51" customWidth="1"/>
    <col min="15" max="15" width="16.77734375" style="51" customWidth="1"/>
    <col min="16" max="16" width="14.21875" style="51" customWidth="1"/>
    <col min="17" max="17" width="15.77734375" style="51" customWidth="1"/>
    <col min="18" max="18" width="16.5546875" style="51" bestFit="1" customWidth="1"/>
    <col min="19" max="19" width="16.77734375" style="51" customWidth="1"/>
    <col min="20" max="20" width="17.5546875" style="51" customWidth="1"/>
    <col min="21" max="21" width="19.21875" style="51" bestFit="1" customWidth="1"/>
    <col min="22" max="22" width="20.88671875" style="51" customWidth="1"/>
    <col min="23" max="23" width="18" style="51" customWidth="1"/>
    <col min="24" max="26" width="2.21875" style="59" customWidth="1"/>
    <col min="27" max="30" width="9.21875" style="59" customWidth="1"/>
    <col min="31" max="16384" width="9.21875" style="59"/>
  </cols>
  <sheetData>
    <row r="2" spans="2:29" ht="45.75" customHeight="1" x14ac:dyDescent="0.3">
      <c r="B2" s="50" t="s">
        <v>0</v>
      </c>
      <c r="M2" s="52" t="s">
        <v>1</v>
      </c>
      <c r="N2" s="53" t="s">
        <v>140</v>
      </c>
      <c r="O2" s="54" t="s">
        <v>141</v>
      </c>
      <c r="P2" s="55" t="s">
        <v>142</v>
      </c>
      <c r="Q2" s="56" t="s">
        <v>143</v>
      </c>
      <c r="R2" s="52" t="s">
        <v>144</v>
      </c>
      <c r="S2" s="57" t="s">
        <v>145</v>
      </c>
      <c r="T2" s="58" t="s">
        <v>146</v>
      </c>
      <c r="U2" s="52" t="s">
        <v>147</v>
      </c>
      <c r="V2" s="52" t="s">
        <v>148</v>
      </c>
      <c r="W2" s="52" t="s">
        <v>149</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row>
    <row r="15" spans="2:29" ht="23.25" customHeight="1" x14ac:dyDescent="0.3">
      <c r="M15" s="62">
        <v>13</v>
      </c>
      <c r="N15" s="62"/>
      <c r="O15" s="62"/>
      <c r="P15" s="63"/>
      <c r="Q15" s="62"/>
      <c r="R15" s="64"/>
      <c r="S15" s="65"/>
      <c r="T15" s="66"/>
      <c r="U15" s="64"/>
      <c r="V15" s="67"/>
      <c r="W15" s="62"/>
    </row>
    <row r="16" spans="2:29" ht="23.25" customHeight="1" x14ac:dyDescent="0.3">
      <c r="M16" s="62">
        <v>14</v>
      </c>
      <c r="N16" s="62"/>
      <c r="O16" s="62"/>
      <c r="P16" s="63"/>
      <c r="Q16" s="62"/>
      <c r="R16" s="64"/>
      <c r="S16" s="65"/>
      <c r="T16" s="66"/>
      <c r="U16" s="64"/>
      <c r="V16" s="67"/>
      <c r="W16" s="62"/>
    </row>
    <row r="17" spans="13:23" ht="23.25" customHeight="1" x14ac:dyDescent="0.3">
      <c r="M17" s="62">
        <v>15</v>
      </c>
      <c r="N17" s="62"/>
      <c r="O17" s="62"/>
      <c r="P17" s="63"/>
      <c r="Q17" s="62"/>
      <c r="R17" s="64"/>
      <c r="S17" s="65"/>
      <c r="T17" s="66"/>
      <c r="U17" s="64"/>
      <c r="V17" s="67"/>
      <c r="W17" s="62"/>
    </row>
    <row r="18" spans="13:23" ht="23.25" customHeight="1" x14ac:dyDescent="0.3">
      <c r="M18" s="62">
        <v>16</v>
      </c>
      <c r="N18" s="62"/>
      <c r="O18" s="62"/>
      <c r="P18" s="63"/>
      <c r="Q18" s="62"/>
      <c r="R18" s="64"/>
      <c r="S18" s="65"/>
      <c r="T18" s="66"/>
      <c r="U18" s="64"/>
      <c r="V18" s="67"/>
      <c r="W18" s="62"/>
    </row>
    <row r="19" spans="13:23" ht="23.25" customHeight="1" x14ac:dyDescent="0.3">
      <c r="M19" s="62">
        <v>17</v>
      </c>
      <c r="N19" s="62"/>
      <c r="O19" s="62"/>
      <c r="P19" s="63"/>
      <c r="Q19" s="62"/>
      <c r="R19" s="64"/>
      <c r="S19" s="65"/>
      <c r="T19" s="66"/>
      <c r="U19" s="64"/>
      <c r="V19" s="67"/>
      <c r="W19" s="62"/>
    </row>
    <row r="20" spans="13:23" ht="23.25" customHeight="1" x14ac:dyDescent="0.3">
      <c r="M20" s="62">
        <v>18</v>
      </c>
      <c r="N20" s="62"/>
      <c r="O20" s="62"/>
      <c r="P20" s="63"/>
      <c r="Q20" s="62"/>
      <c r="R20" s="64"/>
      <c r="S20" s="65"/>
      <c r="T20" s="66"/>
      <c r="U20" s="64"/>
      <c r="V20" s="67"/>
      <c r="W20" s="62"/>
    </row>
    <row r="21" spans="13:23" ht="23.25" customHeight="1" x14ac:dyDescent="0.3">
      <c r="M21" s="62">
        <v>19</v>
      </c>
      <c r="N21" s="62"/>
      <c r="O21" s="62"/>
      <c r="P21" s="63"/>
      <c r="Q21" s="62"/>
      <c r="R21" s="64"/>
      <c r="S21" s="65"/>
      <c r="T21" s="66"/>
      <c r="U21" s="64"/>
      <c r="V21" s="67"/>
      <c r="W21" s="62"/>
    </row>
    <row r="22" spans="13:23" ht="23.25" customHeight="1" x14ac:dyDescent="0.3">
      <c r="M22" s="62">
        <v>20</v>
      </c>
      <c r="N22" s="62"/>
      <c r="O22" s="62"/>
      <c r="P22" s="63"/>
      <c r="Q22" s="62"/>
      <c r="R22" s="64"/>
      <c r="S22" s="65"/>
      <c r="T22" s="66"/>
      <c r="U22" s="64"/>
      <c r="V22" s="67"/>
      <c r="W22" s="62"/>
    </row>
    <row r="23" spans="13:23" ht="28.8" x14ac:dyDescent="0.3">
      <c r="P23" s="71" t="s">
        <v>4</v>
      </c>
      <c r="Q23" s="72">
        <f>SUM(Q3:Q22)</f>
        <v>0</v>
      </c>
      <c r="S23" s="72">
        <f>SUM(S3:S22)</f>
        <v>0</v>
      </c>
      <c r="T23" s="73">
        <f>SUM(T3:T22)</f>
        <v>0</v>
      </c>
      <c r="V23" s="73">
        <f>SUM(V3:V22)</f>
        <v>0</v>
      </c>
    </row>
    <row r="25" spans="13:23" ht="15" thickBot="1" x14ac:dyDescent="0.35"/>
    <row r="26" spans="13:23" ht="29.4" thickBot="1" x14ac:dyDescent="0.35">
      <c r="N26" s="74"/>
      <c r="O26" s="75" t="s">
        <v>2</v>
      </c>
      <c r="P26" s="76">
        <f>N3</f>
        <v>0</v>
      </c>
    </row>
    <row r="27" spans="13:23" ht="15" thickBot="1" x14ac:dyDescent="0.35">
      <c r="O27" s="77"/>
      <c r="P27" s="78"/>
    </row>
    <row r="28" spans="13:23" ht="29.4" thickBot="1" x14ac:dyDescent="0.35">
      <c r="N28" s="79"/>
      <c r="O28" s="75" t="s">
        <v>5</v>
      </c>
      <c r="P28" s="76"/>
    </row>
    <row r="29" spans="13:23" x14ac:dyDescent="0.3">
      <c r="O29" s="77"/>
      <c r="P29" s="78"/>
    </row>
    <row r="30" spans="13:23" ht="15" thickBot="1" x14ac:dyDescent="0.35">
      <c r="O30" s="77"/>
      <c r="P30" s="78"/>
    </row>
    <row r="31" spans="13:23" ht="29.4" thickBot="1" x14ac:dyDescent="0.35">
      <c r="N31" s="80"/>
      <c r="O31" s="75" t="s">
        <v>3</v>
      </c>
      <c r="P31" s="81">
        <f>Q23</f>
        <v>0</v>
      </c>
    </row>
    <row r="32" spans="13:23"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 V3 S7:S22">
    <cfRule type="cellIs" dxfId="21" priority="4" stopIfTrue="1" operator="greaterThan">
      <formula>0</formula>
    </cfRule>
  </conditionalFormatting>
  <conditionalFormatting sqref="V7:V22">
    <cfRule type="cellIs" dxfId="20" priority="3" stopIfTrue="1" operator="greaterThan">
      <formula>0</formula>
    </cfRule>
  </conditionalFormatting>
  <conditionalFormatting sqref="S4:S6">
    <cfRule type="cellIs" dxfId="19" priority="2" stopIfTrue="1" operator="greaterThan">
      <formula>0</formula>
    </cfRule>
  </conditionalFormatting>
  <conditionalFormatting sqref="V4:V6">
    <cfRule type="cellIs" dxfId="18" priority="1" stopIfTrue="1" operator="greaterThan">
      <formula>0</formula>
    </cfRule>
  </conditionalFormatting>
  <dataValidations count="1">
    <dataValidation type="list" allowBlank="1" showInputMessage="1" showErrorMessage="1" sqref="P3:P22" xr:uid="{94B4FCF0-BEF9-4124-9527-63F7977973E4}">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A734-21D1-4F43-887E-53E551BCCCEC}">
  <dimension ref="A2:AC33"/>
  <sheetViews>
    <sheetView showGridLines="0" zoomScale="55" zoomScaleNormal="55" workbookViewId="0">
      <selection activeCell="I11" sqref="I11"/>
    </sheetView>
  </sheetViews>
  <sheetFormatPr defaultColWidth="9.21875" defaultRowHeight="14.4" x14ac:dyDescent="0.3"/>
  <cols>
    <col min="1" max="1" width="3.77734375" style="51" customWidth="1"/>
    <col min="2" max="4" width="11.77734375" style="51" customWidth="1"/>
    <col min="5" max="11" width="11.21875" style="51" customWidth="1"/>
    <col min="12" max="12" width="3.21875" style="51" customWidth="1"/>
    <col min="13" max="13" width="3.77734375" style="51" bestFit="1" customWidth="1"/>
    <col min="14" max="14" width="17.77734375" style="51" customWidth="1"/>
    <col min="15" max="15" width="16.77734375" style="51" customWidth="1"/>
    <col min="16" max="16" width="14.21875" style="51" customWidth="1"/>
    <col min="17" max="17" width="15.77734375" style="51" customWidth="1"/>
    <col min="18" max="18" width="16.5546875" style="51" bestFit="1" customWidth="1"/>
    <col min="19" max="19" width="16.77734375" style="51" customWidth="1"/>
    <col min="20" max="20" width="17.5546875" style="51" customWidth="1"/>
    <col min="21" max="21" width="19.21875" style="51" bestFit="1" customWidth="1"/>
    <col min="22" max="22" width="20.88671875" style="51" customWidth="1"/>
    <col min="23" max="23" width="18" style="51" customWidth="1"/>
    <col min="24" max="26" width="2.21875" style="59" customWidth="1"/>
    <col min="27" max="30" width="9.21875" style="59" customWidth="1"/>
    <col min="31" max="16384" width="9.21875" style="59"/>
  </cols>
  <sheetData>
    <row r="2" spans="2:29" ht="45.75" customHeight="1" x14ac:dyDescent="0.3">
      <c r="B2" s="50" t="s">
        <v>0</v>
      </c>
      <c r="M2" s="52" t="s">
        <v>1</v>
      </c>
      <c r="N2" s="53" t="s">
        <v>140</v>
      </c>
      <c r="O2" s="54" t="s">
        <v>141</v>
      </c>
      <c r="P2" s="55" t="s">
        <v>142</v>
      </c>
      <c r="Q2" s="56" t="s">
        <v>143</v>
      </c>
      <c r="R2" s="52" t="s">
        <v>144</v>
      </c>
      <c r="S2" s="57" t="s">
        <v>145</v>
      </c>
      <c r="T2" s="58" t="s">
        <v>146</v>
      </c>
      <c r="U2" s="52" t="s">
        <v>147</v>
      </c>
      <c r="V2" s="52" t="s">
        <v>148</v>
      </c>
      <c r="W2" s="52" t="s">
        <v>149</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c r="X14" s="51"/>
      <c r="Y14" s="51"/>
    </row>
    <row r="15" spans="2:29" ht="23.25" customHeight="1" x14ac:dyDescent="0.3">
      <c r="M15" s="62">
        <v>13</v>
      </c>
      <c r="N15" s="62"/>
      <c r="O15" s="62"/>
      <c r="P15" s="63"/>
      <c r="Q15" s="62"/>
      <c r="R15" s="64"/>
      <c r="S15" s="65"/>
      <c r="T15" s="66"/>
      <c r="U15" s="64"/>
      <c r="V15" s="67"/>
      <c r="W15" s="62"/>
      <c r="X15" s="51"/>
      <c r="Y15" s="51"/>
    </row>
    <row r="16" spans="2:29" ht="23.25" customHeight="1" x14ac:dyDescent="0.3">
      <c r="M16" s="62">
        <v>14</v>
      </c>
      <c r="N16" s="62"/>
      <c r="O16" s="62"/>
      <c r="P16" s="63"/>
      <c r="Q16" s="62"/>
      <c r="R16" s="64"/>
      <c r="S16" s="65"/>
      <c r="T16" s="66"/>
      <c r="U16" s="64"/>
      <c r="V16" s="67"/>
      <c r="W16" s="62"/>
      <c r="X16" s="51"/>
      <c r="Y16" s="51"/>
    </row>
    <row r="17" spans="13:25" ht="23.25" customHeight="1" x14ac:dyDescent="0.3">
      <c r="M17" s="62">
        <v>15</v>
      </c>
      <c r="N17" s="62"/>
      <c r="O17" s="62"/>
      <c r="P17" s="63"/>
      <c r="Q17" s="62"/>
      <c r="R17" s="64"/>
      <c r="S17" s="65"/>
      <c r="T17" s="66"/>
      <c r="U17" s="64"/>
      <c r="V17" s="67"/>
      <c r="W17" s="62"/>
      <c r="X17" s="51"/>
      <c r="Y17" s="51"/>
    </row>
    <row r="18" spans="13:25" ht="23.25" customHeight="1" x14ac:dyDescent="0.3">
      <c r="M18" s="62">
        <v>16</v>
      </c>
      <c r="N18" s="62"/>
      <c r="O18" s="62"/>
      <c r="P18" s="63"/>
      <c r="Q18" s="62"/>
      <c r="R18" s="64"/>
      <c r="S18" s="65"/>
      <c r="T18" s="66"/>
      <c r="U18" s="64"/>
      <c r="V18" s="67"/>
      <c r="W18" s="62"/>
      <c r="X18" s="51"/>
      <c r="Y18" s="51"/>
    </row>
    <row r="19" spans="13:25" ht="23.25" customHeight="1" x14ac:dyDescent="0.3">
      <c r="M19" s="62">
        <v>17</v>
      </c>
      <c r="N19" s="62"/>
      <c r="O19" s="62"/>
      <c r="P19" s="63"/>
      <c r="Q19" s="62"/>
      <c r="R19" s="64"/>
      <c r="S19" s="65"/>
      <c r="T19" s="66"/>
      <c r="U19" s="64"/>
      <c r="V19" s="67"/>
      <c r="W19" s="62"/>
      <c r="X19" s="51"/>
      <c r="Y19" s="51"/>
    </row>
    <row r="20" spans="13:25" ht="23.25" customHeight="1" x14ac:dyDescent="0.3">
      <c r="M20" s="62">
        <v>18</v>
      </c>
      <c r="N20" s="62"/>
      <c r="O20" s="62"/>
      <c r="P20" s="63"/>
      <c r="Q20" s="62"/>
      <c r="R20" s="64"/>
      <c r="S20" s="65"/>
      <c r="T20" s="66"/>
      <c r="U20" s="64"/>
      <c r="V20" s="67"/>
      <c r="W20" s="62"/>
    </row>
    <row r="21" spans="13:25" ht="23.25" customHeight="1" x14ac:dyDescent="0.3">
      <c r="M21" s="62">
        <v>19</v>
      </c>
      <c r="N21" s="62"/>
      <c r="O21" s="62"/>
      <c r="P21" s="63"/>
      <c r="Q21" s="62"/>
      <c r="R21" s="64"/>
      <c r="S21" s="65"/>
      <c r="T21" s="66"/>
      <c r="U21" s="64"/>
      <c r="V21" s="67"/>
      <c r="W21" s="62"/>
    </row>
    <row r="22" spans="13:25" ht="23.25" customHeight="1" x14ac:dyDescent="0.3">
      <c r="M22" s="62">
        <v>20</v>
      </c>
      <c r="N22" s="62"/>
      <c r="O22" s="62"/>
      <c r="P22" s="63"/>
      <c r="Q22" s="62"/>
      <c r="R22" s="64"/>
      <c r="S22" s="65"/>
      <c r="T22" s="66"/>
      <c r="U22" s="64"/>
      <c r="V22" s="67"/>
      <c r="W22" s="62"/>
    </row>
    <row r="23" spans="13:25" ht="28.8" x14ac:dyDescent="0.3">
      <c r="P23" s="71" t="s">
        <v>4</v>
      </c>
      <c r="Q23" s="72">
        <f>SUM(Q3:Q22)</f>
        <v>0</v>
      </c>
      <c r="S23" s="72">
        <f>SUM(S3:S22)</f>
        <v>0</v>
      </c>
      <c r="T23" s="73">
        <f>SUM(T3:T22)</f>
        <v>0</v>
      </c>
      <c r="V23" s="73">
        <f>SUM(V3:V22)</f>
        <v>0</v>
      </c>
    </row>
    <row r="25" spans="13:25" ht="15" thickBot="1" x14ac:dyDescent="0.35"/>
    <row r="26" spans="13:25" ht="29.4" thickBot="1" x14ac:dyDescent="0.35">
      <c r="N26" s="74"/>
      <c r="O26" s="75" t="s">
        <v>2</v>
      </c>
      <c r="P26" s="76">
        <f>N3</f>
        <v>0</v>
      </c>
    </row>
    <row r="27" spans="13:25" ht="15" thickBot="1" x14ac:dyDescent="0.35">
      <c r="O27" s="77"/>
      <c r="P27" s="78"/>
    </row>
    <row r="28" spans="13:25" ht="29.4" thickBot="1" x14ac:dyDescent="0.35">
      <c r="N28" s="79"/>
      <c r="O28" s="75" t="s">
        <v>5</v>
      </c>
      <c r="P28" s="76"/>
    </row>
    <row r="29" spans="13:25" x14ac:dyDescent="0.3">
      <c r="O29" s="77"/>
      <c r="P29" s="78"/>
    </row>
    <row r="30" spans="13:25" ht="15" thickBot="1" x14ac:dyDescent="0.35">
      <c r="O30" s="77"/>
      <c r="P30" s="78"/>
    </row>
    <row r="31" spans="13:25" ht="29.4" thickBot="1" x14ac:dyDescent="0.35">
      <c r="N31" s="80"/>
      <c r="O31" s="75" t="s">
        <v>3</v>
      </c>
      <c r="P31" s="81">
        <f>Q23</f>
        <v>0</v>
      </c>
    </row>
    <row r="32" spans="13:25"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 V3 S7:S22">
    <cfRule type="cellIs" dxfId="17" priority="4" stopIfTrue="1" operator="greaterThan">
      <formula>0</formula>
    </cfRule>
  </conditionalFormatting>
  <conditionalFormatting sqref="V7:V22">
    <cfRule type="cellIs" dxfId="16" priority="3" stopIfTrue="1" operator="greaterThan">
      <formula>0</formula>
    </cfRule>
  </conditionalFormatting>
  <conditionalFormatting sqref="S4:S6">
    <cfRule type="cellIs" dxfId="15" priority="2" stopIfTrue="1" operator="greaterThan">
      <formula>0</formula>
    </cfRule>
  </conditionalFormatting>
  <conditionalFormatting sqref="V4:V6">
    <cfRule type="cellIs" dxfId="14" priority="1" stopIfTrue="1" operator="greaterThan">
      <formula>0</formula>
    </cfRule>
  </conditionalFormatting>
  <dataValidations count="1">
    <dataValidation type="list" allowBlank="1" showInputMessage="1" showErrorMessage="1" sqref="P3:P22" xr:uid="{81C57E9D-2796-4DD0-A40F-DB2F25BA2FA3}">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8C3-C439-4133-8BD0-A24C8727954E}">
  <dimension ref="A2:AC37"/>
  <sheetViews>
    <sheetView showGridLines="0" zoomScale="55" zoomScaleNormal="55" workbookViewId="0">
      <selection activeCell="S3" sqref="S3"/>
    </sheetView>
  </sheetViews>
  <sheetFormatPr defaultColWidth="9.21875" defaultRowHeight="14.4" x14ac:dyDescent="0.3"/>
  <cols>
    <col min="1" max="1" width="2.77734375" style="51" customWidth="1"/>
    <col min="2" max="2" width="9.21875" style="51"/>
    <col min="3" max="11" width="11.21875" style="51" customWidth="1"/>
    <col min="12" max="12" width="6.21875" style="51" customWidth="1"/>
    <col min="13" max="13" width="3.21875" style="51" bestFit="1" customWidth="1"/>
    <col min="14" max="14" width="14" style="51" customWidth="1"/>
    <col min="15" max="15" width="16" style="51" bestFit="1" customWidth="1"/>
    <col min="16" max="16" width="12.5546875" style="51" customWidth="1"/>
    <col min="17" max="17" width="12.77734375" style="51" customWidth="1"/>
    <col min="18" max="18" width="17.77734375" style="51" bestFit="1" customWidth="1"/>
    <col min="19" max="19" width="12.7773437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21875" style="59" customWidth="1"/>
    <col min="30" max="16384" width="9.21875" style="59"/>
  </cols>
  <sheetData>
    <row r="2" spans="2:29" ht="93.6" x14ac:dyDescent="0.3">
      <c r="B2" s="50" t="s">
        <v>0</v>
      </c>
      <c r="M2" s="52" t="s">
        <v>1</v>
      </c>
      <c r="N2" s="53" t="s">
        <v>140</v>
      </c>
      <c r="O2" s="54" t="s">
        <v>141</v>
      </c>
      <c r="P2" s="55" t="s">
        <v>142</v>
      </c>
      <c r="Q2" s="56" t="s">
        <v>143</v>
      </c>
      <c r="R2" s="52" t="s">
        <v>144</v>
      </c>
      <c r="S2" s="57" t="s">
        <v>236</v>
      </c>
      <c r="T2" s="58" t="s">
        <v>146</v>
      </c>
      <c r="U2" s="52" t="s">
        <v>147</v>
      </c>
      <c r="V2" s="52" t="s">
        <v>148</v>
      </c>
      <c r="W2" s="52" t="s">
        <v>149</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4:S22">
    <cfRule type="cellIs" dxfId="13" priority="3" stopIfTrue="1" operator="greaterThan">
      <formula>0</formula>
    </cfRule>
  </conditionalFormatting>
  <conditionalFormatting sqref="V3:V22">
    <cfRule type="cellIs" dxfId="12" priority="2" stopIfTrue="1" operator="greaterThan">
      <formula>0</formula>
    </cfRule>
  </conditionalFormatting>
  <conditionalFormatting sqref="S3">
    <cfRule type="cellIs" dxfId="11" priority="1" stopIfTrue="1" operator="greaterThan">
      <formula>0</formula>
    </cfRule>
  </conditionalFormatting>
  <dataValidations count="1">
    <dataValidation type="list" allowBlank="1" showInputMessage="1" showErrorMessage="1" sqref="P3:P22" xr:uid="{BF5C2A31-43DB-491D-A277-B20E22E7B7C2}">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F7D3-B3D4-476C-895C-B94B030FBACD}">
  <dimension ref="A2:AC33"/>
  <sheetViews>
    <sheetView showGridLines="0" zoomScale="70" zoomScaleNormal="70" workbookViewId="0">
      <selection activeCell="H12" sqref="H12"/>
    </sheetView>
  </sheetViews>
  <sheetFormatPr defaultColWidth="9.21875" defaultRowHeight="14.4" x14ac:dyDescent="0.3"/>
  <cols>
    <col min="1" max="1" width="2.77734375" style="1" customWidth="1"/>
    <col min="2" max="2" width="9.21875" style="1"/>
    <col min="3" max="10" width="11.21875" style="1" customWidth="1"/>
    <col min="11" max="12" width="7.77734375" style="1" customWidth="1"/>
    <col min="13" max="13" width="3.21875" style="1" bestFit="1" customWidth="1"/>
    <col min="14" max="14" width="19" style="1" customWidth="1"/>
    <col min="15" max="15" width="25.44140625" style="1" bestFit="1" customWidth="1"/>
    <col min="16" max="16" width="12.5546875" style="1" customWidth="1"/>
    <col min="17" max="17" width="17.21875" style="1" customWidth="1"/>
    <col min="18" max="18" width="18.21875" style="1" customWidth="1"/>
    <col min="19" max="19" width="14.21875" style="1" customWidth="1"/>
    <col min="20" max="20" width="17.77734375" style="1" bestFit="1" customWidth="1"/>
    <col min="21" max="22" width="22.77734375" style="1" bestFit="1" customWidth="1"/>
    <col min="23" max="23" width="18" style="1" customWidth="1"/>
    <col min="24" max="26" width="2.5546875" style="3" customWidth="1"/>
    <col min="27" max="30" width="9.21875" style="3" customWidth="1"/>
    <col min="31" max="16384" width="9.21875" style="3"/>
  </cols>
  <sheetData>
    <row r="2" spans="2:29" ht="45" customHeight="1" x14ac:dyDescent="0.3">
      <c r="B2" s="96" t="s">
        <v>150</v>
      </c>
      <c r="M2" s="2" t="s">
        <v>1</v>
      </c>
      <c r="N2" s="53" t="s">
        <v>140</v>
      </c>
      <c r="O2" s="54" t="s">
        <v>141</v>
      </c>
      <c r="P2" s="55" t="s">
        <v>142</v>
      </c>
      <c r="Q2" s="56" t="s">
        <v>143</v>
      </c>
      <c r="R2" s="52" t="s">
        <v>144</v>
      </c>
      <c r="S2" s="57" t="s">
        <v>235</v>
      </c>
      <c r="T2" s="58" t="s">
        <v>146</v>
      </c>
      <c r="U2" s="52" t="s">
        <v>147</v>
      </c>
      <c r="V2" s="52" t="s">
        <v>148</v>
      </c>
      <c r="W2" s="52" t="s">
        <v>149</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10" priority="2" stopIfTrue="1" operator="greaterThan">
      <formula>0</formula>
    </cfRule>
  </conditionalFormatting>
  <conditionalFormatting sqref="V3:V22">
    <cfRule type="cellIs" dxfId="9" priority="1" stopIfTrue="1" operator="greaterThan">
      <formula>0</formula>
    </cfRule>
  </conditionalFormatting>
  <dataValidations count="1">
    <dataValidation type="list" allowBlank="1" showInputMessage="1" showErrorMessage="1" sqref="P3:P22" xr:uid="{3BBE41D4-1716-4C5B-A670-E8F08DF75F33}">
      <formula1>"January, February, March, April, May, June, July, August, September, October, November, December"</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43C8-2DED-4F15-B914-1B546586293C}">
  <dimension ref="A2:AC33"/>
  <sheetViews>
    <sheetView showGridLines="0" zoomScale="70" zoomScaleNormal="70" workbookViewId="0">
      <selection activeCell="U8" sqref="U8"/>
    </sheetView>
  </sheetViews>
  <sheetFormatPr defaultColWidth="9.21875" defaultRowHeight="14.4" x14ac:dyDescent="0.3"/>
  <cols>
    <col min="1" max="1" width="2.77734375" style="1" customWidth="1"/>
    <col min="2" max="2" width="9.21875" style="1"/>
    <col min="3" max="11" width="11.21875" style="1" customWidth="1"/>
    <col min="12" max="12" width="6.21875" style="1" customWidth="1"/>
    <col min="13" max="13" width="3.21875" style="1" bestFit="1" customWidth="1"/>
    <col min="14" max="14" width="16.21875" style="1" customWidth="1"/>
    <col min="15" max="15" width="16" style="1" bestFit="1" customWidth="1"/>
    <col min="16" max="16" width="15.44140625" style="1" customWidth="1"/>
    <col min="17" max="17" width="18.44140625" style="1" bestFit="1" customWidth="1"/>
    <col min="18" max="18" width="23.77734375" style="1" customWidth="1"/>
    <col min="19" max="19" width="22" style="1" bestFit="1" customWidth="1"/>
    <col min="20" max="20" width="23.77734375" style="1" customWidth="1"/>
    <col min="21" max="21" width="19" style="1" bestFit="1" customWidth="1"/>
    <col min="22" max="22" width="24.77734375" style="1" customWidth="1"/>
    <col min="23" max="23" width="18" style="1" customWidth="1"/>
    <col min="24" max="26" width="2.5546875" style="3" customWidth="1"/>
    <col min="27" max="29" width="9.21875" style="3" customWidth="1"/>
    <col min="30" max="16384" width="9.21875" style="3"/>
  </cols>
  <sheetData>
    <row r="2" spans="2:29" ht="57.6" x14ac:dyDescent="0.3">
      <c r="B2" s="96" t="s">
        <v>150</v>
      </c>
      <c r="M2" s="2" t="s">
        <v>1</v>
      </c>
      <c r="N2" s="53" t="s">
        <v>140</v>
      </c>
      <c r="O2" s="54" t="s">
        <v>141</v>
      </c>
      <c r="P2" s="55" t="s">
        <v>142</v>
      </c>
      <c r="Q2" s="56" t="s">
        <v>143</v>
      </c>
      <c r="R2" s="52" t="s">
        <v>144</v>
      </c>
      <c r="S2" s="57" t="s">
        <v>145</v>
      </c>
      <c r="T2" s="58" t="s">
        <v>146</v>
      </c>
      <c r="U2" s="52" t="s">
        <v>147</v>
      </c>
      <c r="V2" s="52" t="s">
        <v>148</v>
      </c>
      <c r="W2" s="52" t="s">
        <v>149</v>
      </c>
      <c r="AB2" s="23"/>
      <c r="AC2" s="5"/>
    </row>
    <row r="3" spans="2:29" ht="24" customHeight="1" x14ac:dyDescent="0.3">
      <c r="M3" s="6">
        <v>1</v>
      </c>
      <c r="N3" s="6"/>
      <c r="O3" s="6"/>
      <c r="P3" s="7"/>
      <c r="Q3" s="6"/>
      <c r="R3" s="48"/>
      <c r="S3" s="9"/>
      <c r="T3" s="6"/>
      <c r="U3" s="49"/>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32"/>
      <c r="AC6" s="5"/>
    </row>
    <row r="7" spans="2:29" ht="24" customHeight="1" x14ac:dyDescent="0.3">
      <c r="M7" s="6">
        <v>5</v>
      </c>
      <c r="N7" s="6"/>
      <c r="O7" s="6"/>
      <c r="P7" s="7"/>
      <c r="Q7" s="6"/>
      <c r="R7" s="8"/>
      <c r="S7" s="9"/>
      <c r="T7" s="6"/>
      <c r="U7" s="8"/>
      <c r="V7" s="11"/>
      <c r="W7" s="6"/>
    </row>
    <row r="8" spans="2:29" ht="24" customHeight="1" x14ac:dyDescent="0.3">
      <c r="M8" s="6">
        <v>6</v>
      </c>
      <c r="N8" s="6"/>
      <c r="O8" s="6"/>
      <c r="P8" s="7"/>
      <c r="Q8" s="6"/>
      <c r="R8" s="8"/>
      <c r="S8" s="9"/>
      <c r="T8" s="6"/>
      <c r="U8" s="8"/>
      <c r="V8" s="11"/>
      <c r="W8" s="6"/>
    </row>
    <row r="9" spans="2:29" ht="24" customHeight="1" x14ac:dyDescent="0.3">
      <c r="M9" s="6">
        <v>7</v>
      </c>
      <c r="N9" s="6"/>
      <c r="O9" s="6"/>
      <c r="P9" s="7"/>
      <c r="Q9" s="6"/>
      <c r="R9" s="8"/>
      <c r="S9" s="9"/>
      <c r="T9" s="6"/>
      <c r="U9" s="8"/>
      <c r="V9" s="11"/>
      <c r="W9" s="6"/>
    </row>
    <row r="10" spans="2:29" ht="24" customHeight="1" x14ac:dyDescent="0.3">
      <c r="M10" s="6">
        <v>8</v>
      </c>
      <c r="N10" s="6"/>
      <c r="O10" s="6"/>
      <c r="P10" s="7"/>
      <c r="Q10" s="6"/>
      <c r="R10" s="8"/>
      <c r="S10" s="9"/>
      <c r="T10" s="6"/>
      <c r="U10" s="8"/>
      <c r="V10" s="11"/>
      <c r="W10" s="6"/>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x14ac:dyDescent="0.3">
      <c r="P23" s="13" t="s">
        <v>10</v>
      </c>
      <c r="Q23" s="14">
        <f>SUM(Q3:Q22)</f>
        <v>0</v>
      </c>
      <c r="R23" s="25"/>
      <c r="S23" s="14">
        <f>SUM(S3:S22)</f>
        <v>0</v>
      </c>
      <c r="T23" s="15">
        <f>SUM(T3:T22)</f>
        <v>0</v>
      </c>
      <c r="V23" s="15">
        <f>SUM(V3:V22)</f>
        <v>0</v>
      </c>
    </row>
    <row r="25" spans="13:23" ht="15" thickBot="1" x14ac:dyDescent="0.35"/>
    <row r="26" spans="13:23" ht="29.4" thickBot="1" x14ac:dyDescent="0.35">
      <c r="N26" s="26"/>
      <c r="O26" s="16" t="s">
        <v>2</v>
      </c>
      <c r="P26" s="17">
        <f>N3</f>
        <v>0</v>
      </c>
    </row>
    <row r="27" spans="13:23" ht="15" thickBot="1" x14ac:dyDescent="0.35">
      <c r="O27" s="18"/>
      <c r="P27" s="19"/>
    </row>
    <row r="28" spans="13:23" ht="43.8" thickBot="1" x14ac:dyDescent="0.35">
      <c r="N28" s="28"/>
      <c r="O28" s="16" t="s">
        <v>5</v>
      </c>
      <c r="P28" s="17"/>
    </row>
    <row r="29" spans="13:23" x14ac:dyDescent="0.3">
      <c r="O29" s="18"/>
      <c r="P29" s="19"/>
    </row>
    <row r="30" spans="13:23" ht="15" thickBot="1" x14ac:dyDescent="0.35">
      <c r="O30" s="18"/>
      <c r="P30" s="19"/>
    </row>
    <row r="31" spans="13:23" ht="29.4" thickBot="1" x14ac:dyDescent="0.35">
      <c r="N31" s="29"/>
      <c r="O31" s="16" t="s">
        <v>3</v>
      </c>
      <c r="P31" s="20">
        <f>Q23</f>
        <v>0</v>
      </c>
    </row>
    <row r="32" spans="13:23" ht="15" thickBot="1" x14ac:dyDescent="0.35">
      <c r="O32" s="18"/>
      <c r="P32" s="19"/>
    </row>
    <row r="33" spans="14:16" ht="29.4" thickBot="1" x14ac:dyDescent="0.35">
      <c r="N33" s="21"/>
      <c r="O33" s="16" t="s">
        <v>6</v>
      </c>
      <c r="P33" s="22">
        <f>U3</f>
        <v>0</v>
      </c>
    </row>
  </sheetData>
  <sheetProtection formatColumns="0" insertColumns="0" insertRows="0" pivotTables="0"/>
  <conditionalFormatting sqref="S3:S22">
    <cfRule type="cellIs" dxfId="8" priority="2" stopIfTrue="1" operator="greaterThan">
      <formula>0</formula>
    </cfRule>
  </conditionalFormatting>
  <conditionalFormatting sqref="V3:V22">
    <cfRule type="cellIs" dxfId="7" priority="1" stopIfTrue="1" operator="greaterThan">
      <formula>0</formula>
    </cfRule>
  </conditionalFormatting>
  <dataValidations count="1">
    <dataValidation type="list" allowBlank="1" showInputMessage="1" showErrorMessage="1" sqref="P3:P22" xr:uid="{BA64C92E-2C63-4D6B-A2CC-DC6EB5E3F6B1}">
      <formula1>"January, February, March, April, May, June, July, August, September, October, November, December"</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F44E-41C2-47F7-BD95-A7E7A47E997D}">
  <dimension ref="A2:AC33"/>
  <sheetViews>
    <sheetView showGridLines="0" zoomScale="70" zoomScaleNormal="70" workbookViewId="0">
      <selection activeCell="U6" sqref="U6"/>
    </sheetView>
  </sheetViews>
  <sheetFormatPr defaultColWidth="9.21875" defaultRowHeight="14.4" x14ac:dyDescent="0.3"/>
  <cols>
    <col min="1" max="1" width="2.77734375" style="1" customWidth="1"/>
    <col min="2" max="2" width="9.21875" style="1"/>
    <col min="3" max="11" width="11.21875" style="1" customWidth="1"/>
    <col min="12" max="12" width="6.21875" style="1" customWidth="1"/>
    <col min="13" max="13" width="3.21875" style="1" bestFit="1" customWidth="1"/>
    <col min="14" max="14" width="17" style="1" customWidth="1"/>
    <col min="15" max="15" width="28.44140625" style="1" bestFit="1" customWidth="1"/>
    <col min="16" max="16" width="14.21875" style="1" customWidth="1"/>
    <col min="17" max="17" width="12.44140625" style="1" customWidth="1"/>
    <col min="18" max="18" width="25.5546875" style="1" bestFit="1" customWidth="1"/>
    <col min="19" max="19" width="14.44140625" style="1" customWidth="1"/>
    <col min="20" max="20" width="15.21875" style="1" customWidth="1"/>
    <col min="21" max="21" width="18.21875" style="1" bestFit="1" customWidth="1"/>
    <col min="22" max="23" width="18" style="1" customWidth="1"/>
    <col min="24" max="26" width="3.77734375" style="3" customWidth="1"/>
    <col min="27" max="29" width="9.21875" style="3" customWidth="1"/>
    <col min="30" max="16384" width="9.21875" style="3"/>
  </cols>
  <sheetData>
    <row r="2" spans="2:29" ht="72" x14ac:dyDescent="0.3">
      <c r="B2" s="96" t="s">
        <v>150</v>
      </c>
      <c r="M2" s="2" t="s">
        <v>1</v>
      </c>
      <c r="N2" s="53" t="s">
        <v>140</v>
      </c>
      <c r="O2" s="54" t="s">
        <v>141</v>
      </c>
      <c r="P2" s="55" t="s">
        <v>142</v>
      </c>
      <c r="Q2" s="56" t="s">
        <v>143</v>
      </c>
      <c r="R2" s="52" t="s">
        <v>144</v>
      </c>
      <c r="S2" s="57" t="s">
        <v>145</v>
      </c>
      <c r="T2" s="58" t="s">
        <v>146</v>
      </c>
      <c r="U2" s="52" t="s">
        <v>147</v>
      </c>
      <c r="V2" s="52" t="s">
        <v>148</v>
      </c>
      <c r="W2" s="52" t="s">
        <v>149</v>
      </c>
      <c r="AB2" s="23"/>
      <c r="AC2" s="5"/>
    </row>
    <row r="3" spans="2:29" ht="24" customHeight="1" x14ac:dyDescent="0.3">
      <c r="M3" s="6">
        <v>1</v>
      </c>
      <c r="N3" s="6"/>
      <c r="O3" s="6"/>
      <c r="P3" s="7"/>
      <c r="Q3" s="6"/>
      <c r="R3" s="8"/>
      <c r="S3" s="9"/>
      <c r="T3" s="6"/>
      <c r="U3" s="8"/>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4"/>
      <c r="AC6" s="5"/>
    </row>
    <row r="7" spans="2:29" ht="24" customHeight="1" x14ac:dyDescent="0.3">
      <c r="M7" s="6">
        <v>5</v>
      </c>
      <c r="N7" s="6"/>
      <c r="O7" s="6"/>
      <c r="P7" s="7"/>
      <c r="Q7" s="6"/>
      <c r="R7" s="8"/>
      <c r="S7" s="9"/>
      <c r="T7" s="6"/>
      <c r="U7" s="8"/>
      <c r="V7" s="11"/>
      <c r="W7" s="6"/>
      <c r="AB7" s="4"/>
      <c r="AC7" s="5"/>
    </row>
    <row r="8" spans="2:29" ht="24" customHeight="1" x14ac:dyDescent="0.3">
      <c r="M8" s="6">
        <v>6</v>
      </c>
      <c r="N8" s="6"/>
      <c r="O8" s="6"/>
      <c r="P8" s="7"/>
      <c r="Q8" s="6"/>
      <c r="R8" s="8"/>
      <c r="S8" s="9"/>
      <c r="T8" s="6"/>
      <c r="U8" s="8"/>
      <c r="V8" s="11"/>
      <c r="W8" s="6"/>
      <c r="AB8" s="4"/>
      <c r="AC8" s="5"/>
    </row>
    <row r="9" spans="2:29" ht="24" customHeight="1" x14ac:dyDescent="0.3">
      <c r="M9" s="6">
        <v>7</v>
      </c>
      <c r="N9" s="6"/>
      <c r="O9" s="6"/>
      <c r="P9" s="7"/>
      <c r="Q9" s="6"/>
      <c r="R9" s="8"/>
      <c r="S9" s="9"/>
      <c r="T9" s="6"/>
      <c r="U9" s="8"/>
      <c r="V9" s="11"/>
      <c r="W9" s="6"/>
      <c r="AB9" s="4"/>
      <c r="AC9" s="5"/>
    </row>
    <row r="10" spans="2:29" ht="24" customHeight="1" x14ac:dyDescent="0.3">
      <c r="M10" s="6">
        <v>8</v>
      </c>
      <c r="N10" s="6"/>
      <c r="O10" s="6"/>
      <c r="P10" s="7"/>
      <c r="Q10" s="6"/>
      <c r="R10" s="8"/>
      <c r="S10" s="9"/>
      <c r="T10" s="6"/>
      <c r="U10" s="8"/>
      <c r="V10" s="11"/>
      <c r="W10" s="6"/>
      <c r="AB10" s="4"/>
      <c r="AC10" s="5"/>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ht="28.8" x14ac:dyDescent="0.3">
      <c r="P23" s="13" t="s">
        <v>9</v>
      </c>
      <c r="Q23" s="14">
        <f>SUM(Q3:Q22)</f>
        <v>0</v>
      </c>
      <c r="R23" s="25"/>
      <c r="S23" s="14">
        <f>SUM(S3:S22)</f>
        <v>0</v>
      </c>
      <c r="T23" s="15">
        <f>SUM(T3:T22)</f>
        <v>0</v>
      </c>
      <c r="V23" s="15">
        <f>SUM(V3:V22)</f>
        <v>0</v>
      </c>
    </row>
    <row r="25" spans="13:23" ht="15" thickBot="1" x14ac:dyDescent="0.35"/>
    <row r="26" spans="13:23" ht="15" thickBot="1" x14ac:dyDescent="0.35">
      <c r="N26" s="26"/>
      <c r="O26" s="30" t="s">
        <v>2</v>
      </c>
      <c r="P26" s="17">
        <f>N3</f>
        <v>0</v>
      </c>
    </row>
    <row r="27" spans="13:23" ht="15" thickBot="1" x14ac:dyDescent="0.35">
      <c r="O27" s="31"/>
      <c r="P27" s="19"/>
    </row>
    <row r="28" spans="13:23" ht="15" thickBot="1" x14ac:dyDescent="0.35">
      <c r="N28" s="28"/>
      <c r="O28" s="30" t="s">
        <v>5</v>
      </c>
      <c r="P28" s="17"/>
    </row>
    <row r="29" spans="13:23" x14ac:dyDescent="0.3">
      <c r="O29" s="31"/>
      <c r="P29" s="19"/>
    </row>
    <row r="30" spans="13:23" ht="15" thickBot="1" x14ac:dyDescent="0.35">
      <c r="O30" s="31"/>
      <c r="P30" s="19"/>
    </row>
    <row r="31" spans="13:23" ht="15" thickBot="1" x14ac:dyDescent="0.35">
      <c r="N31" s="29"/>
      <c r="O31" s="30" t="s">
        <v>3</v>
      </c>
      <c r="P31" s="20">
        <f>Q23</f>
        <v>0</v>
      </c>
    </row>
    <row r="32" spans="13:23" ht="15" thickBot="1" x14ac:dyDescent="0.35">
      <c r="O32" s="31"/>
      <c r="P32" s="19"/>
    </row>
    <row r="33" spans="14:16" ht="15" thickBot="1" x14ac:dyDescent="0.35">
      <c r="N33" s="21"/>
      <c r="O33" s="30" t="s">
        <v>6</v>
      </c>
      <c r="P33" s="22">
        <f>U3</f>
        <v>0</v>
      </c>
    </row>
  </sheetData>
  <sheetProtection formatColumns="0" formatRows="0" insertColumns="0" insertRows="0" pivotTables="0"/>
  <conditionalFormatting sqref="S3:S22">
    <cfRule type="cellIs" dxfId="6" priority="2" stopIfTrue="1" operator="equal">
      <formula>0</formula>
    </cfRule>
  </conditionalFormatting>
  <conditionalFormatting sqref="V3:V22">
    <cfRule type="cellIs" dxfId="5" priority="1" stopIfTrue="1" operator="greaterThan">
      <formula>0</formula>
    </cfRule>
  </conditionalFormatting>
  <dataValidations count="1">
    <dataValidation type="list" allowBlank="1" showInputMessage="1" showErrorMessage="1" sqref="P3:P22" xr:uid="{89FB5A05-FE9A-4B0E-A562-FF24F67E7C3E}">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B6DF-2759-426F-9AE1-7DD95783C51F}">
  <sheetPr>
    <tabColor theme="7" tint="0.79998168889431442"/>
  </sheetPr>
  <dimension ref="A2:AC33"/>
  <sheetViews>
    <sheetView showGridLines="0" zoomScale="70" zoomScaleNormal="70" workbookViewId="0">
      <selection activeCell="S3" sqref="S3"/>
    </sheetView>
  </sheetViews>
  <sheetFormatPr defaultColWidth="9.21875" defaultRowHeight="14.4" x14ac:dyDescent="0.3"/>
  <cols>
    <col min="1" max="1" width="2.77734375" style="1" customWidth="1"/>
    <col min="2" max="2" width="9.21875" style="1"/>
    <col min="3" max="10" width="11.21875" style="1" customWidth="1"/>
    <col min="11" max="12" width="7.77734375" style="1" customWidth="1"/>
    <col min="13" max="13" width="3.21875" style="1" bestFit="1" customWidth="1"/>
    <col min="14" max="14" width="19" style="1" customWidth="1"/>
    <col min="15" max="15" width="25.44140625" style="1" bestFit="1" customWidth="1"/>
    <col min="16" max="16" width="12.5546875" style="1" customWidth="1"/>
    <col min="17" max="17" width="17.21875" style="1" customWidth="1"/>
    <col min="18" max="18" width="18.21875" style="1" customWidth="1"/>
    <col min="19" max="19" width="14.21875" style="1" customWidth="1"/>
    <col min="20" max="20" width="17.77734375" style="1" bestFit="1" customWidth="1"/>
    <col min="21" max="22" width="22.77734375" style="1" bestFit="1" customWidth="1"/>
    <col min="23" max="23" width="18" style="1" customWidth="1"/>
    <col min="24" max="26" width="2.5546875" style="3" customWidth="1"/>
    <col min="27" max="30" width="9.21875" style="3" customWidth="1"/>
    <col min="31" max="16384" width="9.21875" style="3"/>
  </cols>
  <sheetData>
    <row r="2" spans="2:29" ht="45" customHeight="1" x14ac:dyDescent="0.3">
      <c r="B2" s="96" t="s">
        <v>150</v>
      </c>
      <c r="M2" s="2" t="s">
        <v>1</v>
      </c>
      <c r="N2" s="53" t="s">
        <v>140</v>
      </c>
      <c r="O2" s="54" t="s">
        <v>141</v>
      </c>
      <c r="P2" s="55" t="s">
        <v>142</v>
      </c>
      <c r="Q2" s="56" t="s">
        <v>143</v>
      </c>
      <c r="R2" s="52" t="s">
        <v>144</v>
      </c>
      <c r="S2" s="57" t="s">
        <v>235</v>
      </c>
      <c r="T2" s="58" t="s">
        <v>146</v>
      </c>
      <c r="U2" s="52" t="s">
        <v>147</v>
      </c>
      <c r="V2" s="52" t="s">
        <v>148</v>
      </c>
      <c r="W2" s="52" t="s">
        <v>149</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4" priority="2" stopIfTrue="1" operator="greaterThan">
      <formula>0</formula>
    </cfRule>
  </conditionalFormatting>
  <conditionalFormatting sqref="V3:V22">
    <cfRule type="cellIs" dxfId="3" priority="1" stopIfTrue="1" operator="greaterThan">
      <formula>0</formula>
    </cfRule>
  </conditionalFormatting>
  <dataValidations count="1">
    <dataValidation type="list" allowBlank="1" showInputMessage="1" showErrorMessage="1" sqref="P3:P22" xr:uid="{B403D653-FDDC-44CF-AD35-784EA33E44DD}">
      <formula1>"January, February, March, April, May, June, July, August, September, October, November, December"</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787A-1C7A-41ED-AB22-8488CA0B8182}">
  <sheetPr>
    <tabColor theme="7" tint="0.79998168889431442"/>
  </sheetPr>
  <dimension ref="A2:AC37"/>
  <sheetViews>
    <sheetView showGridLines="0" zoomScale="55" zoomScaleNormal="55" workbookViewId="0">
      <selection activeCell="T31" sqref="T31"/>
    </sheetView>
  </sheetViews>
  <sheetFormatPr defaultColWidth="9.21875" defaultRowHeight="14.4" x14ac:dyDescent="0.3"/>
  <cols>
    <col min="1" max="1" width="2.77734375" style="51" customWidth="1"/>
    <col min="2" max="2" width="9.21875" style="51"/>
    <col min="3" max="11" width="11.21875" style="51" customWidth="1"/>
    <col min="12" max="12" width="6.21875" style="51" customWidth="1"/>
    <col min="13" max="13" width="3.21875" style="51" bestFit="1" customWidth="1"/>
    <col min="14" max="14" width="14" style="51" customWidth="1"/>
    <col min="15" max="15" width="16" style="51" bestFit="1" customWidth="1"/>
    <col min="16" max="16" width="12.5546875" style="51" customWidth="1"/>
    <col min="17" max="17" width="12.77734375" style="51" customWidth="1"/>
    <col min="18" max="18" width="17.77734375" style="51" bestFit="1" customWidth="1"/>
    <col min="19" max="19" width="12.7773437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21875" style="59" customWidth="1"/>
    <col min="30" max="16384" width="9.21875" style="59"/>
  </cols>
  <sheetData>
    <row r="2" spans="2:29" ht="93.6" x14ac:dyDescent="0.3">
      <c r="B2" s="50" t="s">
        <v>0</v>
      </c>
      <c r="M2" s="52" t="s">
        <v>1</v>
      </c>
      <c r="N2" s="53" t="s">
        <v>140</v>
      </c>
      <c r="O2" s="54" t="s">
        <v>141</v>
      </c>
      <c r="P2" s="55" t="s">
        <v>142</v>
      </c>
      <c r="Q2" s="56" t="s">
        <v>143</v>
      </c>
      <c r="R2" s="52" t="s">
        <v>144</v>
      </c>
      <c r="S2" s="57" t="s">
        <v>236</v>
      </c>
      <c r="T2" s="58" t="s">
        <v>146</v>
      </c>
      <c r="U2" s="52" t="s">
        <v>147</v>
      </c>
      <c r="V2" s="52" t="s">
        <v>148</v>
      </c>
      <c r="W2" s="52" t="s">
        <v>149</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4:S22">
    <cfRule type="cellIs" dxfId="2" priority="3" stopIfTrue="1" operator="greaterThan">
      <formula>0</formula>
    </cfRule>
  </conditionalFormatting>
  <conditionalFormatting sqref="V3:V22">
    <cfRule type="cellIs" dxfId="1" priority="2" stopIfTrue="1" operator="greaterThan">
      <formula>0</formula>
    </cfRule>
  </conditionalFormatting>
  <conditionalFormatting sqref="S3">
    <cfRule type="cellIs" dxfId="0" priority="1" stopIfTrue="1" operator="greaterThan">
      <formula>0</formula>
    </cfRule>
  </conditionalFormatting>
  <dataValidations count="1">
    <dataValidation type="list" allowBlank="1" showInputMessage="1" showErrorMessage="1" sqref="P3:P22" xr:uid="{CE9C997F-1D7A-423F-984E-09BB5E986164}">
      <formula1>"January, February, March, April, May, June, July, August, September, October, November, December"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xpiry_x0020_Date xmlns="353686c8-4159-4ec7-8371-3a4d0b88b6da">2023-08-26T07:00:00+00:00</Expiry_x0020_Date>
    <Revision_x0020_No. xmlns="353686c8-4159-4ec7-8371-3a4d0b88b6da">D</Revision_x0020_No.>
    <Top_x0020_Level_x0020_Category xmlns="353686c8-4159-4ec7-8371-3a4d0b88b6da">Corporate Environmental Sustainability [Code: CES]</Top_x0020_Level_x0020_Category>
    <Approved_x0020_By xmlns="353686c8-4159-4ec7-8371-3a4d0b88b6da">
      <UserInfo>
        <DisplayName>24</DisplayName>
        <AccountId>24</AccountId>
        <AccountType/>
      </UserInfo>
      <UserInfo>
        <DisplayName>29</DisplayName>
        <AccountId>29</AccountId>
        <AccountType/>
      </UserInfo>
    </Approved_x0020_By>
    <Archive_x0020_Document xmlns="353686c8-4159-4ec7-8371-3a4d0b88b6da">false</Archive_x0020_Document>
    <Reference_x0020_Document_x0028_s_x0029_ xmlns="353686c8-4159-4ec7-8371-3a4d0b88b6da" xsi:nil="true"/>
    <FormMode xmlns="353686c8-4159-4ec7-8371-3a4d0b88b6da">Edit</FormMode>
    <Document_x0020_Owner xmlns="353686c8-4159-4ec7-8371-3a4d0b88b6da">
      <UserInfo>
        <DisplayName>28</DisplayName>
        <AccountId>28</AccountId>
        <AccountType/>
      </UserInfo>
      <UserInfo>
        <DisplayName/>
        <AccountId xsi:nil="true"/>
        <AccountType/>
      </UserInfo>
    </Document_x0020_Owner>
    <Document_x0020_Number xmlns="353686c8-4159-4ec7-8371-3a4d0b88b6da">CES-MET-4-001-00</Document_x0020_Number>
    <Document_x0020_Description xmlns="353686c8-4159-4ec7-8371-3a4d0b88b6da">Environmental Metrics Template</Document_x0020_Description>
    <Effective_x0020_Date xmlns="353686c8-4159-4ec7-8371-3a4d0b88b6da">2020-08-27T07:00:00+00:00</Effective_x0020_Date>
    <Base_x0020_Number xmlns="353686c8-4159-4ec7-8371-3a4d0b88b6da" xsi:nil="true"/>
    <Sub_x0020_Group xmlns="353686c8-4159-4ec7-8371-3a4d0b88b6da">Metrics [Code: MET]</Sub_x0020_Group>
    <Documentation_x0020_Level xmlns="353686c8-4159-4ec7-8371-3a4d0b88b6da">4 - Forms/Templates/Checklists</Documentation_x0020_Level>
    <Reference_x0020_Links xmlns="353686c8-4159-4ec7-8371-3a4d0b88b6da">
      <Url xsi:nil="true"/>
      <Description xsi:nil="true"/>
    </Reference_x0020_Links>
    <TaxCatchAll xmlns="353686c8-4159-4ec7-8371-3a4d0b88b6da"/>
    <TLDocumentMarkingsProcessed xmlns="a08dc679-a58a-4ac2-88d5-7de6b3a3ce9e">true</TLDocumentMarkingsProcessed>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MS Number Content" ma:contentTypeID="0x010100A5E4A885FF55BE4381E0926BCD98A88600A466D9D8700B504BB3D380F4C32F6FFD" ma:contentTypeVersion="27" ma:contentTypeDescription="" ma:contentTypeScope="" ma:versionID="97cce954d07cd6724667e228de903c8f">
  <xsd:schema xmlns:xsd="http://www.w3.org/2001/XMLSchema" xmlns:xs="http://www.w3.org/2001/XMLSchema" xmlns:p="http://schemas.microsoft.com/office/2006/metadata/properties" xmlns:ns2="353686c8-4159-4ec7-8371-3a4d0b88b6da" xmlns:ns3="a08dc679-a58a-4ac2-88d5-7de6b3a3ce9e" targetNamespace="http://schemas.microsoft.com/office/2006/metadata/properties" ma:root="true" ma:fieldsID="eb9c93122cb3021d933b9999d5242d55" ns2:_="" ns3:_="">
    <xsd:import namespace="353686c8-4159-4ec7-8371-3a4d0b88b6da"/>
    <xsd:import namespace="a08dc679-a58a-4ac2-88d5-7de6b3a3ce9e"/>
    <xsd:element name="properties">
      <xsd:complexType>
        <xsd:sequence>
          <xsd:element name="documentManagement">
            <xsd:complexType>
              <xsd:all>
                <xsd:element ref="ns2:Document_x0020_Description" minOccurs="0"/>
                <xsd:element ref="ns2:Document_x0020_Number" minOccurs="0"/>
                <xsd:element ref="ns2:Top_x0020_Level_x0020_Category"/>
                <xsd:element ref="ns2:Sub_x0020_Group"/>
                <xsd:element ref="ns2:Documentation_x0020_Level"/>
                <xsd:element ref="ns2:Base_x0020_Number" minOccurs="0"/>
                <xsd:element ref="ns2:Document_x0020_Owner" minOccurs="0"/>
                <xsd:element ref="ns2:Revision_x0020_No." minOccurs="0"/>
                <xsd:element ref="ns2:Effective_x0020_Date" minOccurs="0"/>
                <xsd:element ref="ns2:Expiry_x0020_Date" minOccurs="0"/>
                <xsd:element ref="ns2:Reference_x0020_Document_x0028_s_x0029_" minOccurs="0"/>
                <xsd:element ref="ns2:Approved_x0020_By" minOccurs="0"/>
                <xsd:element ref="ns2:FormMode" minOccurs="0"/>
                <xsd:element ref="ns2:Archive_x0020_Document" minOccurs="0"/>
                <xsd:element ref="ns2:TaxCatchAll" minOccurs="0"/>
                <xsd:element ref="ns2:TaxCatchAllLabel" minOccurs="0"/>
                <xsd:element ref="ns2:Reference_x0020_Links" minOccurs="0"/>
                <xsd:element ref="ns3:TLDocumentMarkingsPro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86c8-4159-4ec7-8371-3a4d0b88b6da"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Document_x0020_Number" ma:index="3" nillable="true" ma:displayName="Document Number" ma:internalName="Document_x0020_Number" ma:readOnly="false">
      <xsd:simpleType>
        <xsd:restriction base="dms:Text">
          <xsd:maxLength value="18"/>
        </xsd:restriction>
      </xsd:simpleType>
    </xsd:element>
    <xsd:element name="Top_x0020_Level_x0020_Category" ma:index="4" ma:displayName="Top Level Category" ma:format="Dropdown" ma:internalName="Top_x0020_Level_x0020_Category">
      <xsd:simpleType>
        <xsd:restriction base="dms:Choice">
          <xsd:enumeration value="Coopersville [Code: CVL]"/>
          <xsd:enumeration value="Corporate Environmental Sustainability [Code: CES]"/>
          <xsd:enumeration value="Corporate Social and Environmental Responsibility [Code: CSE]"/>
          <xsd:enumeration value="Dallas [Code: DAL]"/>
          <xsd:enumeration value="Farmington Hills [Code: FHL]"/>
          <xsd:enumeration value="Finance [Code: FNC]"/>
          <xsd:enumeration value="Flex Creative Services [Code: FCS]"/>
          <xsd:enumeration value="Flex Management Systems [Code: FMS]"/>
          <xsd:enumeration value="Flex Mechanical Technology Solutions [Code: MTS]"/>
          <xsd:enumeration value="Flex System Penang [Code: FSP]"/>
          <xsd:enumeration value="FlexAutomotive [Code: AUT]"/>
          <xsd:enumeration value="FlexGlobal Services [Code: FGS]"/>
          <xsd:enumeration value="FlexPower [Code: FPS]"/>
          <xsd:enumeration value="Flextronics Product Life Cycle [Code: PLC]"/>
          <xsd:enumeration value="Global Asset Management [Code: GAM]"/>
          <xsd:enumeration value="Global Business Excellence [Code: GBE]"/>
          <xsd:enumeration value="Global Business Services [Code: GBS]"/>
          <xsd:enumeration value="Global Procurement [Code: GPO]"/>
          <xsd:enumeration value="Global Shared Services [Code: GSS]"/>
          <xsd:enumeration value="Global Trade Compliance [Code: GTC]"/>
          <xsd:enumeration value="High Reliability Solutions [Code: HRS]"/>
          <xsd:enumeration value="Human Resources [Code: HRM]"/>
          <xsd:enumeration value="Innovation and New Ventures [Code: INV]"/>
          <xsd:enumeration value="Integrated Network Solutions [Code: INS]"/>
          <xsd:enumeration value="IT - Corporate [Code: CIT]"/>
          <xsd:enumeration value="Lean - Six Sigma [Code: LSS]"/>
          <xsd:enumeration value="Legal [Code: LGL]"/>
          <xsd:enumeration value="Lodz Poland [Code: LOD]"/>
          <xsd:enumeration value="Marketing [Code: MKT]"/>
          <xsd:enumeration value="Materials [Code: MAT]"/>
          <xsd:enumeration value="Mukachevo [Code: MUK]"/>
          <xsd:enumeration value="Operations [Code: OPS]"/>
          <xsd:enumeration value="Pardubice [Code: PRD]"/>
          <xsd:enumeration value="People and Resources [Code: PAR]"/>
          <xsd:enumeration value="Planview [Code: PLV]"/>
          <xsd:enumeration value="Product Environmental Compliance [Code: PEC]"/>
          <xsd:enumeration value="Program Management [Code: PGM]"/>
          <xsd:enumeration value="Raleigh [Code: RAL]"/>
          <xsd:enumeration value="Retail Technical Services [Code: RTS]"/>
          <xsd:enumeration value="Sales Operations Council [Code: SOC]"/>
          <xsd:enumeration value="San Luis Rio [Code: SLR]"/>
          <xsd:enumeration value="Shanghai Design Centre [Code: SDC]"/>
          <xsd:enumeration value="TAB [Code: TAB]"/>
          <xsd:enumeration value="Technology [Code: TEC]"/>
          <xsd:enumeration value="Tijuana [Code: TIJ]"/>
          <xsd:enumeration value="Turkey Operations [Code: TRO]"/>
          <xsd:enumeration value="Tutorial [Code: TUT]"/>
          <xsd:enumeration value="Use for Testing Purpose [Code: TST]"/>
        </xsd:restriction>
      </xsd:simpleType>
    </xsd:element>
    <xsd:element name="Sub_x0020_Group" ma:index="5" ma:displayName="Sub Group" ma:format="Dropdown" ma:internalName="Sub_x0020_Group">
      <xsd:simpleType>
        <xsd:restriction base="dms:Choice">
          <xsd:enumeration value="Accounts Payable [Code: APT]"/>
          <xsd:enumeration value="After Market Service [Code: AMS]"/>
          <xsd:enumeration value="Baan Application Practice [Code: BAP]"/>
          <xsd:enumeration value="Brand Protection &amp; Security [Code: BPS]"/>
          <xsd:enumeration value="Business Continuity Management [Code: BCM]"/>
          <xsd:enumeration value="Business Development [Code: BDM]"/>
          <xsd:enumeration value="Business Excellence [Code: BEX]"/>
          <xsd:enumeration value="Business Management [Code: BMT]"/>
          <xsd:enumeration value="Business Operations [Code: BOP]"/>
          <xsd:enumeration value="Business Process [Code: BSP]"/>
          <xsd:enumeration value="Code of Conduct [Code: COD]"/>
          <xsd:enumeration value="Collections [Code: COL]"/>
          <xsd:enumeration value="Complaint Management Process [Code: CMP]"/>
          <xsd:enumeration value="Compliance [Code: CPL]"/>
          <xsd:enumeration value="Configuration Management Group [Code: CFM]"/>
          <xsd:enumeration value="Continuous Improvements [Code: CIP]"/>
          <xsd:enumeration value="Corporate Global Documents [Code: CRP]"/>
          <xsd:enumeration value="Corporate Social and Environmental Responsibility [Code: CSE]"/>
          <xsd:enumeration value="Corrective and Preventive Action [Code: CPA]"/>
          <xsd:enumeration value="Customer [Code: CSR]"/>
          <xsd:enumeration value="Customer Satisfaction [Code: CSS]"/>
          <xsd:enumeration value="Defect Management [Code: DFM]"/>
          <xsd:enumeration value="Design Execution [Code: DEP]"/>
          <xsd:enumeration value="Design for Environment [Code: DFE]"/>
          <xsd:enumeration value="Design for Test [Code: DFT]"/>
          <xsd:enumeration value="Design Program Management [Code: DPM]"/>
          <xsd:enumeration value="Design Quality Management [Code: DQM]"/>
          <xsd:enumeration value="Document Management [Code: DCM]"/>
          <xsd:enumeration value="Electronic Business Solution [Code: EBS]"/>
          <xsd:enumeration value="Engineering [Code: ENG]"/>
          <xsd:enumeration value="Engineering Shared Services [Code: ESS]"/>
          <xsd:enumeration value="Environmental Health and Safety [Code: EHS]"/>
          <xsd:enumeration value="Export [Code: EXP]"/>
          <xsd:enumeration value="Facilities [Code: FAC]"/>
          <xsd:enumeration value="FGS Lodz [Code: LOD]"/>
          <xsd:enumeration value="FGS RAHEEN [Code: RHE]"/>
          <xsd:enumeration value="FGSMilano [Code: MLN]"/>
          <xsd:enumeration value="Finance [Code: FNC]"/>
          <xsd:enumeration value="Fixed Asset [Code: FXA]"/>
          <xsd:enumeration value="Fixed Hub Consolidation [Code: FHC]"/>
          <xsd:enumeration value="Flex Assessment System [Code: FAS]"/>
          <xsd:enumeration value="FlexFundamentals [Code: FUN]"/>
          <xsd:enumeration value="FlexMobile Plastics [Code: FPP]"/>
          <xsd:enumeration value="FlexMobile Technology Centre [Code: MTC]"/>
          <xsd:enumeration value="FlexTalent [Code: TAL]"/>
          <xsd:enumeration value="Flextronics Lean Enterprise [Code: FLE]"/>
          <xsd:enumeration value="Freight and Logistic [Code: LOG]"/>
          <xsd:enumeration value="General Documents [Code: GEN]"/>
          <xsd:enumeration value="Global Account Management [Code: GAM]"/>
          <xsd:enumeration value="Global Asset / Equipment Evaluation [Code: GAE]"/>
          <xsd:enumeration value="Global Credit [Code: GCT]"/>
          <xsd:enumeration value="Global Networks and Telecom [Code: GNT]"/>
          <xsd:enumeration value="Global Procurement [Code: GPO]"/>
          <xsd:enumeration value="Global Program Management [Code: GPM]"/>
          <xsd:enumeration value="Global Quality and Operational Excellences [Code: GQE]"/>
          <xsd:enumeration value="Global Quotation Team [Code: GQT]"/>
          <xsd:enumeration value="GSSC Chennai [Code: GSS]"/>
          <xsd:enumeration value="Hallmark [Code: HLM]"/>
          <xsd:enumeration value="Hardware [Code: HWD]"/>
          <xsd:enumeration value="High-Volume Operations Program Management [Code: HVM]"/>
          <xsd:enumeration value="Human Resources [Code: HRM]"/>
          <xsd:enumeration value="Human Resources Shared Services Center [Code: HRS]"/>
          <xsd:enumeration value="Import [Code: IMP]"/>
          <xsd:enumeration value="Incoming Quality Assurance [Code: IQA]"/>
          <xsd:enumeration value="Indirect Procurement Services [Code: IPS]"/>
          <xsd:enumeration value="Industrial Design [Code: IDD]"/>
          <xsd:enumeration value="Industrialization [Code: IND]"/>
          <xsd:enumeration value="Industrialization Quality Management [Code: IQM]"/>
          <xsd:enumeration value="Intellectual Property Research Or Request [Code: IPR]"/>
          <xsd:enumeration value="Intercompany AP [Code:IAP]"/>
          <xsd:enumeration value="Intercompany AR [Code: IAR]"/>
          <xsd:enumeration value="Inventory [Code: INV]"/>
          <xsd:enumeration value="IT - Corporate [Code: CIT]"/>
          <xsd:enumeration value="IT Security [Code: ITS]"/>
          <xsd:enumeration value="IT Support [Code: ITP]"/>
          <xsd:enumeration value="ITAR [Code: ITA]"/>
          <xsd:enumeration value="Kaizen Promotion Office [Code: KPO]"/>
          <xsd:enumeration value="Keyboard Printing [Code: KBP]"/>
          <xsd:enumeration value="Lean Office [Code: LOF]"/>
          <xsd:enumeration value="Lean Product Engineering [Code: LPE]"/>
          <xsd:enumeration value="Lean Supply Chain [Code: LSC]"/>
          <xsd:enumeration value="Learning and Organizational Effectiveness [Code: LOE]"/>
          <xsd:enumeration value="Legal [Code: LGL]"/>
          <xsd:enumeration value="Legal and Compliance [Code: LAC]"/>
          <xsd:enumeration value="Linwood [Code: LIN]"/>
          <xsd:enumeration value="Logistics and Warehouse [Code: LOG]"/>
          <xsd:enumeration value="Logistics Program Management [Code: LPM]"/>
          <xsd:enumeration value="Management [Code: MGT]"/>
          <xsd:enumeration value="Manufacturing Execution System [Code: MES]"/>
          <xsd:enumeration value="Manufacturing Quality Management [Code: MQM]"/>
          <xsd:enumeration value="Master Data Management [Code: MDM]"/>
          <xsd:enumeration value="Material Management Process [Code: MMP]"/>
          <xsd:enumeration value="Material Program Management [Code: MPM]"/>
          <xsd:enumeration value="Materials [Code: MAT]"/>
          <xsd:enumeration value="Mechanics [Code: MEC]"/>
          <xsd:enumeration value="Metrics [Code: MET]"/>
          <xsd:enumeration value="New Product Introduction [Code: NPI]"/>
          <xsd:enumeration value="Operations [Code: OPS]"/>
          <xsd:enumeration value="Operations Program Management [Code: OPM]"/>
          <xsd:enumeration value="Ottawa Design Center [Code: ODC]"/>
          <xsd:enumeration value="Part Qualification and Release [Code: PQR]"/>
          <xsd:enumeration value="Peer Review [Code: PER]"/>
          <xsd:enumeration value="Planning [Code: IDM]"/>
          <xsd:enumeration value="Planview Business Process [Code: PBP]"/>
          <xsd:enumeration value="Planview Report Functional Specification [Code: PRS]"/>
          <xsd:enumeration value="Process and Product Quality Assurance [Code: PQA]"/>
          <xsd:enumeration value="Process Improvement [Code: PIM]"/>
          <xsd:enumeration value="Procurement [Code: PRC]"/>
          <xsd:enumeration value="Procurement Shared Services [Code: PSS]"/>
          <xsd:enumeration value="Product Data Control [Code: PDC]"/>
          <xsd:enumeration value="Product End Of Life [Code: EOL]"/>
          <xsd:enumeration value="Product Environmental Compliance [Code: PEC]"/>
          <xsd:enumeration value="Product Integration [Code: PIN]"/>
          <xsd:enumeration value="Product Life Cycle [Code: PLC]"/>
          <xsd:enumeration value="Product Variant Program Management [Code: PVM]"/>
          <xsd:enumeration value="Production [Code: PRO]"/>
          <xsd:enumeration value="Production Documentation [Code:PRD]"/>
          <xsd:enumeration value="Production planning and production process [Code: PPP]"/>
          <xsd:enumeration value="Program Management [Code: PGM]"/>
          <xsd:enumeration value="Program Management Office [Code: PMO]"/>
          <xsd:enumeration value="Project Management [Code: PJM]"/>
          <xsd:enumeration value="Property Management [Code: PRM]"/>
          <xsd:enumeration value="Purchase Price Variance [Code: PPV]"/>
          <xsd:enumeration value="Purchasing [Code: PUR]"/>
          <xsd:enumeration value="Quality [Code: QMS]"/>
          <xsd:enumeration value="Quality Manual [Code: QLM]"/>
          <xsd:enumeration value="Quality Program Management [Code: QPM]"/>
          <xsd:enumeration value="Quality Services [Code: QSS]"/>
          <xsd:enumeration value="Quote Management [Code: QMT]"/>
          <xsd:enumeration value="Quote Process [Code: QPS]"/>
          <xsd:enumeration value="Regulations [Code: REG]"/>
          <xsd:enumeration value="Resource Management [Code: RSM]"/>
          <xsd:enumeration value="Return Material Authorization[Code: RMA]"/>
          <xsd:enumeration value="Risk Management [Code: RSK]"/>
          <xsd:enumeration value="ROHS [Code: RHS]"/>
          <xsd:enumeration value="Roles and Responsibility [Code: RNR]"/>
          <xsd:enumeration value="Rubicon Project [Code: RUB]"/>
          <xsd:enumeration value="Security [Code: SEC]"/>
          <xsd:enumeration value="Segment Analysis [Code: SGA]"/>
          <xsd:enumeration value="Service Level Agreement [Code: SLA]"/>
          <xsd:enumeration value="Shanghai Design Centre [Code: SDC]"/>
          <xsd:enumeration value="Shared Service Center [Code: SSC]"/>
          <xsd:enumeration value="Six Sigma [Code: SXS]"/>
          <xsd:enumeration value="Software [Code: SWD]"/>
          <xsd:enumeration value="Storage Eelectronic Engineering [Code: SEE]"/>
          <xsd:enumeration value="Strategic Planning [Code: STG]"/>
          <xsd:enumeration value="Supplier Development [SCM]"/>
          <xsd:enumeration value="Supplier Development Process [Code: SDP]"/>
          <xsd:enumeration value="Supplier Logistics Management [Code: SLM]"/>
          <xsd:enumeration value="Supplier Management [Code: SUM]"/>
          <xsd:enumeration value="Supplier Monitoring Process [Code: SMP]"/>
          <xsd:enumeration value="Supplier Quality Management [Code: SQM]"/>
          <xsd:enumeration value="Supplier Selection and Qualification [Code: SSQ]"/>
          <xsd:enumeration value="Supply Chain [Code: SPC]"/>
          <xsd:enumeration value="Supply Chain Institute [Code: SCI]"/>
          <xsd:enumeration value="Supply Chain Security [Code: SCS]"/>
          <xsd:enumeration value="Swindon [Code: SWI]"/>
          <xsd:enumeration value="Systems [Code: SYS]"/>
          <xsd:enumeration value="Taiwan Design Center [Code: TDC]"/>
          <xsd:enumeration value="Taiwan Site [Code: TWN]"/>
          <xsd:enumeration value="Technology [Code: TCH]"/>
          <xsd:enumeration value="Technology Leadership Group [Code: TLG]"/>
          <xsd:enumeration value="Testing [Code: TST]"/>
          <xsd:enumeration value="Total Excellence Way [Code: TEW]"/>
          <xsd:enumeration value="Trade Control System [Code: TCS]"/>
          <xsd:enumeration value="Training Management [Code: TRM]"/>
          <xsd:enumeration value="Travel and Expense [Code: TEX]"/>
          <xsd:enumeration value="Treasury [Code: TRE]"/>
          <xsd:enumeration value="Validation [Code: VDN]"/>
          <xsd:enumeration value="Value Stream Mapping [Code: VSM]"/>
          <xsd:enumeration value="Vendor Managed Inventory [Code: VMI]"/>
          <xsd:enumeration value="Vertical Integration [Code: VIN]"/>
          <xsd:enumeration value="Work Force Design [Code: WFD]"/>
          <xsd:enumeration value="Workday [Code: WKD]"/>
        </xsd:restriction>
      </xsd:simpleType>
    </xsd:element>
    <xsd:element name="Documentation_x0020_Level" ma:index="6" ma:displayName="Documentation Level" ma:format="Dropdown" ma:internalName="Documentation_x0020_Level">
      <xsd:simpleType>
        <xsd:restriction base="dms:Choice">
          <xsd:enumeration value="1 - Policies"/>
          <xsd:enumeration value="2 - Processes"/>
          <xsd:enumeration value="3 - Procedures"/>
          <xsd:enumeration value="4 - Forms/Templates/Checklists"/>
          <xsd:enumeration value="D - Directives"/>
        </xsd:restriction>
      </xsd:simpleType>
    </xsd:element>
    <xsd:element name="Base_x0020_Number" ma:index="7" nillable="true" ma:displayName="Base Number" ma:internalName="Base_x0020_Number">
      <xsd:simpleType>
        <xsd:restriction base="dms:Text">
          <xsd:maxLength value="5"/>
        </xsd:restriction>
      </xsd:simpleType>
    </xsd:element>
    <xsd:element name="Document_x0020_Owner" ma:index="8" nillable="true" ma:displayName="Document Owner" ma:list="UserInfo" ma:SharePointGroup="0" ma:internalName="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ion_x0020_No." ma:index="9" nillable="true" ma:displayName="Revision No." ma:internalName="Revision_x0020_No_x002e_">
      <xsd:simpleType>
        <xsd:restriction base="dms:Text">
          <xsd:maxLength value="15"/>
        </xsd:restriction>
      </xsd:simpleType>
    </xsd:element>
    <xsd:element name="Effective_x0020_Date" ma:index="10" nillable="true" ma:displayName="Effective Date" ma:default="[today]" ma:format="DateOnly" ma:internalName="Effective_x0020_Date" ma:readOnly="false">
      <xsd:simpleType>
        <xsd:restriction base="dms:DateTime"/>
      </xsd:simpleType>
    </xsd:element>
    <xsd:element name="Expiry_x0020_Date" ma:index="11" nillable="true" ma:displayName="Expiry Date" ma:description="Document expiration date, the document has to be upgraded and\reviewed alteast-once on\before this expiration date. All the documents crossing expiry date has to be revised. Default expiry period is 2 years." ma:format="DateOnly" ma:internalName="Expiry_x0020_Date" ma:readOnly="false">
      <xsd:simpleType>
        <xsd:restriction base="dms:DateTime"/>
      </xsd:simpleType>
    </xsd:element>
    <xsd:element name="Reference_x0020_Document_x0028_s_x0029_" ma:index="12" nillable="true" ma:displayName="Reference Document(s)" ma:description="List High-level reference document(s) (if any)" ma:internalName="Reference_x0020_Document_x0028_s_x0029_">
      <xsd:simpleType>
        <xsd:restriction base="dms:Note">
          <xsd:maxLength value="255"/>
        </xsd:restriction>
      </xsd:simpleType>
    </xsd:element>
    <xsd:element name="Approved_x0020_By" ma:index="13" nillable="true" ma:displayName="Approved By" ma:list="UserInfo" ma:SharePointGroup="0" ma:internalName="Approved_x0020_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Mode" ma:index="14" nillable="true" ma:displayName="FormMode" ma:internalName="FormMode">
      <xsd:simpleType>
        <xsd:restriction base="dms:Text">
          <xsd:maxLength value="10"/>
        </xsd:restriction>
      </xsd:simpleType>
    </xsd:element>
    <xsd:element name="Archive_x0020_Document" ma:index="21" nillable="true" ma:displayName="Archive Document" ma:default="0" ma:description="On checking this option, document expiry date will be changed to today's date, and document status will be changed to Archived. Document can be archived, if only 'Document Status' is 'Approved'." ma:internalName="Archive_x0020_Document">
      <xsd:simpleType>
        <xsd:restriction base="dms:Boolean"/>
      </xsd:simpleType>
    </xsd:element>
    <xsd:element name="TaxCatchAll" ma:index="22" nillable="true" ma:displayName="Taxonomy Catch All Column" ma:description="" ma:hidden="true" ma:list="{7f552288-61c4-4933-90ee-74e572915ab6}" ma:internalName="TaxCatchAll" ma:showField="CatchAllData"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7f552288-61c4-4933-90ee-74e572915ab6}" ma:internalName="TaxCatchAllLabel" ma:readOnly="true" ma:showField="CatchAllDataLabel"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Reference_x0020_Links" ma:index="24" nillable="true" ma:displayName="Reference Links" ma:format="Hyperlink" ma:internalName="Reference_x0020_Link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8dc679-a58a-4ac2-88d5-7de6b3a3ce9e" elementFormDefault="qualified">
    <xsd:import namespace="http://schemas.microsoft.com/office/2006/documentManagement/types"/>
    <xsd:import namespace="http://schemas.microsoft.com/office/infopath/2007/PartnerControls"/>
    <xsd:element name="TLDocumentMarkingsProcessed" ma:index="27" nillable="true" ma:displayName="TLDocumentMarkingsProcessed" ma:description="TITUS Document Policy Manager" ma:internalName="TLDocumentMarkingsProcess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7B8D4-9B67-4A66-BCE1-64DCAFBC9FE3}">
  <ds:schemaRefs>
    <ds:schemaRef ds:uri="9718364c-3b48-4579-85fb-69178eef9220"/>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353686c8-4159-4ec7-8371-3a4d0b88b6da"/>
    <ds:schemaRef ds:uri="http://schemas.microsoft.com/office/2006/metadata/properties"/>
    <ds:schemaRef ds:uri="http://www.w3.org/XML/1998/namespace"/>
    <ds:schemaRef ds:uri="a08dc679-a58a-4ac2-88d5-7de6b3a3ce9e"/>
  </ds:schemaRefs>
</ds:datastoreItem>
</file>

<file path=customXml/itemProps2.xml><?xml version="1.0" encoding="utf-8"?>
<ds:datastoreItem xmlns:ds="http://schemas.openxmlformats.org/officeDocument/2006/customXml" ds:itemID="{F1340599-AF53-48DB-9AEB-34B02B6092A5}">
  <ds:schemaRefs>
    <ds:schemaRef ds:uri="http://schemas.microsoft.com/office/2006/metadata/longProperties"/>
  </ds:schemaRefs>
</ds:datastoreItem>
</file>

<file path=customXml/itemProps3.xml><?xml version="1.0" encoding="utf-8"?>
<ds:datastoreItem xmlns:ds="http://schemas.openxmlformats.org/officeDocument/2006/customXml" ds:itemID="{2BBEF9FC-B045-4A9A-A046-EE4E12F8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86c8-4159-4ec7-8371-3a4d0b88b6da"/>
    <ds:schemaRef ds:uri="a08dc679-a58a-4ac2-88d5-7de6b3a3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2DC4D10-0076-40B2-B618-09C59BBCAB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Env Template 环境模板</vt:lpstr>
      <vt:lpstr>Electricity factor 电力系数 </vt:lpstr>
      <vt:lpstr>Sheet1</vt:lpstr>
      <vt:lpstr>Emissions Allocation所分配的温室气体排放 </vt:lpstr>
      <vt:lpstr>Target setting tool目标设定工具</vt:lpstr>
      <vt:lpstr>Emissions reduction Act.减排措施</vt:lpstr>
      <vt:lpstr>Electricity Factors Sources</vt:lpstr>
      <vt:lpstr>Electricity电力</vt:lpstr>
      <vt:lpstr>Renewable electricity purchased</vt:lpstr>
      <vt:lpstr>LP Gas液化石油气</vt:lpstr>
      <vt:lpstr>Natural Gas天然气</vt:lpstr>
      <vt:lpstr>Gasoline汽油</vt:lpstr>
      <vt:lpstr>Diesel柴油</vt:lpstr>
      <vt:lpstr>Ethanol</vt:lpstr>
      <vt:lpstr>Biodiesel</vt:lpstr>
      <vt:lpstr>Americas</vt:lpstr>
      <vt:lpstr>Argentina</vt:lpstr>
      <vt:lpstr>Asia</vt:lpstr>
      <vt:lpstr>Australia</vt:lpstr>
      <vt:lpstr>Brazil</vt:lpstr>
      <vt:lpstr>Canada</vt:lpstr>
      <vt:lpstr>Continent</vt:lpstr>
      <vt:lpstr>Custom</vt:lpstr>
      <vt:lpstr>EU</vt:lpstr>
      <vt:lpstr>Europe</vt:lpstr>
      <vt:lpstr>HongKong</vt:lpstr>
      <vt:lpstr>India</vt:lpstr>
      <vt:lpstr>Indonesia</vt:lpstr>
      <vt:lpstr>Japan</vt:lpstr>
      <vt:lpstr>Kenya</vt:lpstr>
      <vt:lpstr>Malaysia</vt:lpstr>
      <vt:lpstr>Mexico</vt:lpstr>
      <vt:lpstr>NewZealand</vt:lpstr>
      <vt:lpstr>Other</vt:lpstr>
      <vt:lpstr>PRofChina</vt:lpstr>
      <vt:lpstr>SaudiArabia</vt:lpstr>
      <vt:lpstr>Singapore</vt:lpstr>
      <vt:lpstr>Switzerland</vt:lpstr>
      <vt:lpstr>Taiwan</vt:lpstr>
      <vt:lpstr>Thailand</vt:lpstr>
      <vt:lpstr>UK</vt:lpstr>
      <vt:lpst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Metrics Template</dc:title>
  <dc:creator/>
  <cp:keywords/>
  <cp:lastModifiedBy/>
  <dcterms:created xsi:type="dcterms:W3CDTF">2016-06-24T13:40:51Z</dcterms:created>
  <dcterms:modified xsi:type="dcterms:W3CDTF">2024-09-24T20:36:11Z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MatchRules">
    <vt:lpwstr>A0378D043476AFA12632E921DB994258</vt:lpwstr>
  </property>
  <property fmtid="{D5CDD505-2E9C-101B-9397-08002B2CF9AE}" pid="3" name="TaxKeyword">
    <vt:lpwstr/>
  </property>
  <property fmtid="{D5CDD505-2E9C-101B-9397-08002B2CF9AE}" pid="4" name="ContentTypeId">
    <vt:lpwstr>0x010100A5E4A885FF55BE4381E0926BCD98A88600A466D9D8700B504BB3D380F4C32F6FFD</vt:lpwstr>
  </property>
  <property fmtid="{D5CDD505-2E9C-101B-9397-08002B2CF9AE}" pid="5" name="TLLastVersionMarked">
    <vt:lpwstr>108855</vt:lpwstr>
  </property>
  <property fmtid="{D5CDD505-2E9C-101B-9397-08002B2CF9AE}" pid="6" name="source_item_id">
    <vt:lpwstr>128</vt:lpwstr>
  </property>
  <property fmtid="{D5CDD505-2E9C-101B-9397-08002B2CF9AE}" pid="7" name="TLHeaderR2">
    <vt:lpwstr>Document Number : CES-MET-4-001-00</vt:lpwstr>
  </property>
  <property fmtid="{D5CDD505-2E9C-101B-9397-08002B2CF9AE}" pid="8" name="TLHeaderL2">
    <vt:lpwstr>Title : Environmental Metrics Template</vt:lpwstr>
  </property>
  <property fmtid="{D5CDD505-2E9C-101B-9397-08002B2CF9AE}" pid="9" name="TLHeaderR3">
    <vt:lpwstr>Revision No: D</vt:lpwstr>
  </property>
  <property fmtid="{D5CDD505-2E9C-101B-9397-08002B2CF9AE}" pid="10" name="TLHeaderL3">
    <vt:lpwstr>Document Owner : Barjouth Aguilar</vt:lpwstr>
  </property>
  <property fmtid="{D5CDD505-2E9C-101B-9397-08002B2CF9AE}" pid="11" name="TLHeaderL1">
    <vt:lpwstr>flex</vt:lpwstr>
  </property>
  <property fmtid="{D5CDD505-2E9C-101B-9397-08002B2CF9AE}" pid="12" name="TLFooterL2">
    <vt:lpwstr>COMPANY CONFIDENTIAL</vt:lpwstr>
  </property>
  <property fmtid="{D5CDD505-2E9C-101B-9397-08002B2CF9AE}" pid="13" name="TLFooterL3">
    <vt:lpwstr>Printed copies are uncontrolled copies. Verify revision and approvals in the Document Management System(DMS) on SharePoint.
https://flextronics365.flextronics.com/dms/SitePages/DMSHome.aspx</vt:lpwstr>
  </property>
</Properties>
</file>